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867\Desktop\SVR 2025-2026\Zveřejnění schváleného SVR 2025-2026 - NACHYSTÁNO\Střednědobý výhled rozpočtu SMFM na léta 2025-2026\"/>
    </mc:Choice>
  </mc:AlternateContent>
  <xr:revisionPtr revIDLastSave="0" documentId="13_ncr:1_{6331CA53-CEFE-4BD3-893E-39098136568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vzor" sheetId="1" state="hidden" r:id="rId1"/>
    <sheet name="SVR 2025-2026 - strana 1-2" sheetId="4" r:id="rId2"/>
    <sheet name="SVR 2021-2022 - RM i ZM" sheetId="5" state="hidden" r:id="rId3"/>
    <sheet name="Příl.č.1.k usn.-str.1-3 Kajzar" sheetId="6" state="hidden" r:id="rId4"/>
  </sheets>
  <definedNames>
    <definedName name="_xlnm.Print_Titles" localSheetId="3">'Příl.č.1.k usn.-str.1-3 Kajzar'!$1:$2</definedName>
    <definedName name="_xlnm.Print_Titles" localSheetId="2">'SVR 2021-2022 - RM i ZM'!$1:$2</definedName>
    <definedName name="_xlnm.Print_Titles" localSheetId="1">'SVR 2025-2026 - strana 1-2'!$1:$2</definedName>
    <definedName name="_xlnm.Print_Titles" localSheetId="0">vzor!$1:$2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4" l="1"/>
  <c r="G75" i="4"/>
  <c r="G104" i="4"/>
  <c r="H104" i="4"/>
  <c r="E103" i="4"/>
  <c r="H75" i="4"/>
  <c r="G85" i="4"/>
  <c r="H42" i="4"/>
  <c r="G42" i="4"/>
  <c r="F42" i="4"/>
  <c r="E68" i="4"/>
  <c r="E42" i="4"/>
  <c r="H112" i="4"/>
  <c r="G105" i="4" l="1"/>
  <c r="G17" i="4"/>
  <c r="E108" i="4"/>
  <c r="E83" i="4"/>
  <c r="E85" i="4" s="1"/>
  <c r="E26" i="4"/>
  <c r="E112" i="4"/>
  <c r="G112" i="4"/>
  <c r="D112" i="4"/>
  <c r="C112" i="4"/>
  <c r="D103" i="4"/>
  <c r="C103" i="4"/>
  <c r="D83" i="4"/>
  <c r="D63" i="4"/>
  <c r="H26" i="4" l="1"/>
  <c r="G26" i="4"/>
  <c r="D26" i="4"/>
  <c r="C36" i="4"/>
  <c r="C26" i="4" s="1"/>
  <c r="C83" i="4" l="1"/>
  <c r="C5" i="4"/>
  <c r="F120" i="4"/>
  <c r="E105" i="4"/>
  <c r="D105" i="4"/>
  <c r="C105" i="4"/>
  <c r="F72" i="4"/>
  <c r="H63" i="4"/>
  <c r="G63" i="4"/>
  <c r="E63" i="4"/>
  <c r="C63" i="4"/>
  <c r="H59" i="4"/>
  <c r="H72" i="4" s="1"/>
  <c r="G59" i="4"/>
  <c r="E59" i="4"/>
  <c r="D59" i="4"/>
  <c r="F104" i="4"/>
  <c r="F105" i="4" s="1"/>
  <c r="F112" i="6"/>
  <c r="F113" i="6" s="1"/>
  <c r="E112" i="6"/>
  <c r="H102" i="6"/>
  <c r="H112" i="6" s="1"/>
  <c r="G102" i="6"/>
  <c r="G112" i="6" s="1"/>
  <c r="E102" i="6"/>
  <c r="D102" i="6"/>
  <c r="D112" i="6" s="1"/>
  <c r="C102" i="6"/>
  <c r="C112" i="6" s="1"/>
  <c r="E99" i="6"/>
  <c r="E113" i="6" s="1"/>
  <c r="D99" i="6"/>
  <c r="C99" i="6"/>
  <c r="C113" i="6" s="1"/>
  <c r="H98" i="6"/>
  <c r="G98" i="6"/>
  <c r="G99" i="6" s="1"/>
  <c r="E97" i="6"/>
  <c r="D97" i="6"/>
  <c r="C97" i="6"/>
  <c r="H81" i="6"/>
  <c r="G81" i="6"/>
  <c r="E79" i="6"/>
  <c r="E81" i="6" s="1"/>
  <c r="D79" i="6"/>
  <c r="C79" i="6"/>
  <c r="H70" i="6"/>
  <c r="H99" i="6" s="1"/>
  <c r="H113" i="6" s="1"/>
  <c r="G70" i="6"/>
  <c r="Q63" i="6"/>
  <c r="H58" i="6"/>
  <c r="G58" i="6"/>
  <c r="E58" i="6"/>
  <c r="D58" i="6"/>
  <c r="C58" i="6"/>
  <c r="H54" i="6"/>
  <c r="G54" i="6"/>
  <c r="F54" i="6"/>
  <c r="F67" i="6" s="1"/>
  <c r="E54" i="6"/>
  <c r="D54" i="6"/>
  <c r="D67" i="6" s="1"/>
  <c r="C54" i="6"/>
  <c r="C67" i="6" s="1"/>
  <c r="F41" i="6"/>
  <c r="F51" i="6" s="1"/>
  <c r="H37" i="6"/>
  <c r="G37" i="6"/>
  <c r="E37" i="6"/>
  <c r="D37" i="6"/>
  <c r="D35" i="6"/>
  <c r="C35" i="6"/>
  <c r="C26" i="6" s="1"/>
  <c r="H26" i="6"/>
  <c r="G26" i="6"/>
  <c r="E26" i="6"/>
  <c r="D26" i="6"/>
  <c r="H17" i="6"/>
  <c r="G17" i="6"/>
  <c r="E17" i="6"/>
  <c r="D17" i="6"/>
  <c r="C17" i="6"/>
  <c r="H5" i="6"/>
  <c r="G5" i="6"/>
  <c r="E5" i="6"/>
  <c r="D5" i="6"/>
  <c r="C5" i="6"/>
  <c r="G72" i="4" l="1"/>
  <c r="E72" i="4"/>
  <c r="E36" i="6"/>
  <c r="F68" i="6"/>
  <c r="D113" i="6"/>
  <c r="D36" i="6"/>
  <c r="G67" i="6"/>
  <c r="E67" i="6"/>
  <c r="C36" i="6"/>
  <c r="C51" i="6"/>
  <c r="C68" i="6" s="1"/>
  <c r="H67" i="6"/>
  <c r="G36" i="6"/>
  <c r="E51" i="6"/>
  <c r="H36" i="6"/>
  <c r="D72" i="4"/>
  <c r="G113" i="6"/>
  <c r="G51" i="6"/>
  <c r="D51" i="6"/>
  <c r="D68" i="6" s="1"/>
  <c r="H51" i="6"/>
  <c r="H68" i="6" s="1"/>
  <c r="H114" i="6" s="1"/>
  <c r="G68" i="6" l="1"/>
  <c r="G114" i="6" s="1"/>
  <c r="E68" i="6"/>
  <c r="P97" i="6"/>
  <c r="C59" i="4"/>
  <c r="C72" i="4" s="1"/>
  <c r="H108" i="4"/>
  <c r="H120" i="4" s="1"/>
  <c r="G108" i="4"/>
  <c r="E120" i="4"/>
  <c r="D108" i="4"/>
  <c r="D120" i="4" s="1"/>
  <c r="C108" i="4"/>
  <c r="C120" i="4" s="1"/>
  <c r="C121" i="4" s="1"/>
  <c r="G120" i="4" l="1"/>
  <c r="G121" i="4" s="1"/>
  <c r="D5" i="4"/>
  <c r="F56" i="4" l="1"/>
  <c r="F73" i="4" s="1"/>
  <c r="H85" i="4"/>
  <c r="G5" i="4"/>
  <c r="G56" i="4" s="1"/>
  <c r="H5" i="4" l="1"/>
  <c r="C17" i="4" l="1"/>
  <c r="C56" i="4" l="1"/>
  <c r="C73" i="4" s="1"/>
  <c r="C37" i="4"/>
  <c r="E178" i="5"/>
  <c r="H180" i="5"/>
  <c r="G180" i="5"/>
  <c r="H150" i="5" l="1"/>
  <c r="G150" i="5"/>
  <c r="G65" i="5" l="1"/>
  <c r="G181" i="5" s="1"/>
  <c r="E150" i="5"/>
  <c r="E152" i="5" s="1"/>
  <c r="H65" i="5"/>
  <c r="H184" i="5"/>
  <c r="H194" i="5" s="1"/>
  <c r="G184" i="5"/>
  <c r="G194" i="5" s="1"/>
  <c r="F184" i="5"/>
  <c r="F194" i="5" s="1"/>
  <c r="E184" i="5"/>
  <c r="E194" i="5" s="1"/>
  <c r="D184" i="5"/>
  <c r="D194" i="5" s="1"/>
  <c r="C184" i="5"/>
  <c r="C194" i="5" s="1"/>
  <c r="E181" i="5"/>
  <c r="F180" i="5"/>
  <c r="F181" i="5" s="1"/>
  <c r="D180" i="5"/>
  <c r="D181" i="5" s="1"/>
  <c r="C180" i="5"/>
  <c r="C181" i="5" s="1"/>
  <c r="D150" i="5"/>
  <c r="C150" i="5"/>
  <c r="H138" i="5"/>
  <c r="G138" i="5"/>
  <c r="F138" i="5"/>
  <c r="E138" i="5"/>
  <c r="D138" i="5"/>
  <c r="C138" i="5"/>
  <c r="F136" i="5"/>
  <c r="F134" i="5" s="1"/>
  <c r="H134" i="5"/>
  <c r="G134" i="5"/>
  <c r="E134" i="5"/>
  <c r="D134" i="5"/>
  <c r="C134" i="5"/>
  <c r="H130" i="5"/>
  <c r="G130" i="5"/>
  <c r="F130" i="5"/>
  <c r="E130" i="5"/>
  <c r="D130" i="5"/>
  <c r="C130" i="5"/>
  <c r="F128" i="5"/>
  <c r="F122" i="5" s="1"/>
  <c r="H122" i="5"/>
  <c r="G122" i="5"/>
  <c r="E122" i="5"/>
  <c r="D122" i="5"/>
  <c r="C122" i="5"/>
  <c r="H115" i="5"/>
  <c r="G115" i="5"/>
  <c r="F115" i="5"/>
  <c r="E115" i="5"/>
  <c r="D115" i="5"/>
  <c r="C115" i="5"/>
  <c r="H111" i="5"/>
  <c r="G111" i="5"/>
  <c r="F111" i="5"/>
  <c r="E111" i="5"/>
  <c r="D111" i="5"/>
  <c r="C111" i="5"/>
  <c r="H106" i="5"/>
  <c r="G106" i="5"/>
  <c r="F106" i="5"/>
  <c r="E106" i="5"/>
  <c r="D106" i="5"/>
  <c r="C106" i="5"/>
  <c r="H99" i="5"/>
  <c r="G99" i="5"/>
  <c r="F99" i="5"/>
  <c r="E99" i="5"/>
  <c r="D99" i="5"/>
  <c r="C99" i="5"/>
  <c r="H92" i="5"/>
  <c r="G92" i="5"/>
  <c r="F92" i="5"/>
  <c r="E92" i="5"/>
  <c r="D92" i="5"/>
  <c r="C92" i="5"/>
  <c r="H86" i="5"/>
  <c r="G86" i="5"/>
  <c r="F86" i="5"/>
  <c r="E86" i="5"/>
  <c r="D86" i="5"/>
  <c r="C86" i="5"/>
  <c r="H82" i="5"/>
  <c r="G82" i="5"/>
  <c r="F82" i="5"/>
  <c r="E82" i="5"/>
  <c r="D82" i="5"/>
  <c r="C82" i="5"/>
  <c r="H74" i="5"/>
  <c r="G74" i="5"/>
  <c r="F74" i="5"/>
  <c r="E74" i="5"/>
  <c r="D74" i="5"/>
  <c r="C74" i="5"/>
  <c r="H70" i="5"/>
  <c r="G70" i="5"/>
  <c r="F70" i="5"/>
  <c r="E70" i="5"/>
  <c r="D70" i="5"/>
  <c r="C70" i="5"/>
  <c r="H66" i="5"/>
  <c r="G66" i="5"/>
  <c r="F66" i="5"/>
  <c r="E66" i="5"/>
  <c r="D66" i="5"/>
  <c r="C66" i="5"/>
  <c r="F63" i="5"/>
  <c r="H54" i="5"/>
  <c r="G54" i="5"/>
  <c r="G63" i="5" s="1"/>
  <c r="E54" i="5"/>
  <c r="E63" i="5" s="1"/>
  <c r="D54" i="5"/>
  <c r="D63" i="5" s="1"/>
  <c r="C54" i="5"/>
  <c r="C63" i="5" s="1"/>
  <c r="H42" i="5"/>
  <c r="G42" i="5"/>
  <c r="D42" i="5"/>
  <c r="H26" i="5"/>
  <c r="G26" i="5"/>
  <c r="F26" i="5"/>
  <c r="E26" i="5"/>
  <c r="D26" i="5"/>
  <c r="C26" i="5"/>
  <c r="H17" i="5"/>
  <c r="G17" i="5"/>
  <c r="F17" i="5"/>
  <c r="E17" i="5"/>
  <c r="D17" i="5"/>
  <c r="C17" i="5"/>
  <c r="H5" i="5"/>
  <c r="G5" i="5"/>
  <c r="F5" i="5"/>
  <c r="E5" i="5"/>
  <c r="D5" i="5"/>
  <c r="C5" i="5"/>
  <c r="E46" i="5" l="1"/>
  <c r="D195" i="5"/>
  <c r="C46" i="5"/>
  <c r="C64" i="5" s="1"/>
  <c r="G46" i="5"/>
  <c r="G64" i="5" s="1"/>
  <c r="D37" i="5"/>
  <c r="H37" i="5"/>
  <c r="F46" i="5"/>
  <c r="F64" i="5" s="1"/>
  <c r="E37" i="5"/>
  <c r="H63" i="5"/>
  <c r="E64" i="5"/>
  <c r="D46" i="5"/>
  <c r="D64" i="5" s="1"/>
  <c r="E195" i="5"/>
  <c r="H181" i="5"/>
  <c r="H195" i="5" s="1"/>
  <c r="H46" i="5"/>
  <c r="F195" i="5"/>
  <c r="G195" i="5"/>
  <c r="C195" i="5"/>
  <c r="F37" i="5"/>
  <c r="C37" i="5"/>
  <c r="G37" i="5"/>
  <c r="H17" i="4"/>
  <c r="E17" i="4"/>
  <c r="D17" i="4"/>
  <c r="E5" i="4"/>
  <c r="D56" i="4" l="1"/>
  <c r="D73" i="4" s="1"/>
  <c r="D37" i="4"/>
  <c r="G37" i="4"/>
  <c r="G73" i="4"/>
  <c r="E56" i="4"/>
  <c r="E73" i="4" s="1"/>
  <c r="E37" i="4"/>
  <c r="H37" i="4"/>
  <c r="H56" i="4"/>
  <c r="H73" i="4" s="1"/>
  <c r="H64" i="5"/>
  <c r="E121" i="4" l="1"/>
  <c r="H148" i="1" l="1"/>
  <c r="H158" i="1" s="1"/>
  <c r="G148" i="1"/>
  <c r="G158" i="1" s="1"/>
  <c r="E114" i="1"/>
  <c r="F120" i="1"/>
  <c r="F114" i="1" s="1"/>
  <c r="F25" i="1" l="1"/>
  <c r="H25" i="1" l="1"/>
  <c r="G25" i="1"/>
  <c r="E25" i="1"/>
  <c r="F130" i="1"/>
  <c r="F126" i="1"/>
  <c r="F122" i="1"/>
  <c r="F107" i="1"/>
  <c r="F103" i="1"/>
  <c r="F98" i="1"/>
  <c r="F91" i="1"/>
  <c r="F84" i="1"/>
  <c r="F62" i="1"/>
  <c r="F58" i="1"/>
  <c r="F78" i="1"/>
  <c r="F74" i="1"/>
  <c r="F66" i="1"/>
  <c r="E66" i="1"/>
  <c r="C143" i="1" l="1"/>
  <c r="F134" i="1" l="1"/>
  <c r="F54" i="1"/>
  <c r="F144" i="1"/>
  <c r="F148" i="1"/>
  <c r="F158" i="1" s="1"/>
  <c r="F16" i="1"/>
  <c r="F5" i="1"/>
  <c r="F35" i="1" l="1"/>
  <c r="F145" i="1"/>
  <c r="F159" i="1" s="1"/>
  <c r="F41" i="1"/>
  <c r="F55" i="1" s="1"/>
  <c r="E148" i="1"/>
  <c r="E158" i="1" s="1"/>
  <c r="D148" i="1"/>
  <c r="C148" i="1"/>
  <c r="E144" i="1"/>
  <c r="D144" i="1"/>
  <c r="E130" i="1" l="1"/>
  <c r="E126" i="1"/>
  <c r="E122" i="1"/>
  <c r="E107" i="1"/>
  <c r="E103" i="1"/>
  <c r="E98" i="1"/>
  <c r="E91" i="1"/>
  <c r="E84" i="1"/>
  <c r="E78" i="1"/>
  <c r="E74" i="1"/>
  <c r="E62" i="1"/>
  <c r="E58" i="1"/>
  <c r="E134" i="1" l="1"/>
  <c r="E145" i="1" s="1"/>
  <c r="E159" i="1" s="1"/>
  <c r="G45" i="1"/>
  <c r="H45" i="1"/>
  <c r="E45" i="1"/>
  <c r="E54" i="1" s="1"/>
  <c r="E16" i="1"/>
  <c r="E5" i="1"/>
  <c r="E41" i="1" l="1"/>
  <c r="E55" i="1" s="1"/>
  <c r="E35" i="1"/>
  <c r="D158" i="1" l="1"/>
  <c r="G144" i="1"/>
  <c r="H144" i="1"/>
  <c r="D130" i="1" l="1"/>
  <c r="G130" i="1"/>
  <c r="H130" i="1"/>
  <c r="D126" i="1"/>
  <c r="G126" i="1"/>
  <c r="H126" i="1"/>
  <c r="D122" i="1"/>
  <c r="G122" i="1"/>
  <c r="H122" i="1"/>
  <c r="D114" i="1"/>
  <c r="G114" i="1"/>
  <c r="H114" i="1"/>
  <c r="D107" i="1"/>
  <c r="G107" i="1"/>
  <c r="H107" i="1"/>
  <c r="D103" i="1"/>
  <c r="G103" i="1"/>
  <c r="H103" i="1"/>
  <c r="D98" i="1"/>
  <c r="G98" i="1"/>
  <c r="H98" i="1"/>
  <c r="D91" i="1"/>
  <c r="G91" i="1"/>
  <c r="H91" i="1"/>
  <c r="D84" i="1"/>
  <c r="G84" i="1"/>
  <c r="H84" i="1"/>
  <c r="D78" i="1"/>
  <c r="G78" i="1"/>
  <c r="H78" i="1"/>
  <c r="D74" i="1"/>
  <c r="G74" i="1"/>
  <c r="H74" i="1"/>
  <c r="D66" i="1"/>
  <c r="G66" i="1"/>
  <c r="H66" i="1"/>
  <c r="D62" i="1"/>
  <c r="G62" i="1"/>
  <c r="H62" i="1"/>
  <c r="H58" i="1"/>
  <c r="D58" i="1"/>
  <c r="G58" i="1"/>
  <c r="G134" i="1" l="1"/>
  <c r="G145" i="1" s="1"/>
  <c r="G159" i="1" s="1"/>
  <c r="H134" i="1"/>
  <c r="H145" i="1" s="1"/>
  <c r="H159" i="1" s="1"/>
  <c r="D134" i="1"/>
  <c r="D145" i="1" s="1"/>
  <c r="D159" i="1" s="1"/>
  <c r="C158" i="1"/>
  <c r="C144" i="1"/>
  <c r="C130" i="1" l="1"/>
  <c r="C126" i="1"/>
  <c r="C122" i="1"/>
  <c r="C114" i="1"/>
  <c r="C107" i="1"/>
  <c r="C103" i="1"/>
  <c r="C98" i="1"/>
  <c r="C91" i="1"/>
  <c r="C84" i="1"/>
  <c r="C78" i="1"/>
  <c r="C74" i="1"/>
  <c r="C66" i="1"/>
  <c r="C62" i="1"/>
  <c r="C58" i="1"/>
  <c r="C134" i="1" l="1"/>
  <c r="C145" i="1" s="1"/>
  <c r="C159" i="1" s="1"/>
  <c r="D45" i="1"/>
  <c r="D25" i="1" l="1"/>
  <c r="C45" i="1" l="1"/>
  <c r="C54" i="1" s="1"/>
  <c r="C25" i="1"/>
  <c r="D16" i="1"/>
  <c r="G16" i="1"/>
  <c r="H16" i="1"/>
  <c r="C16" i="1"/>
  <c r="D5" i="1" l="1"/>
  <c r="G5" i="1"/>
  <c r="G41" i="1" s="1"/>
  <c r="H5" i="1"/>
  <c r="H41" i="1" s="1"/>
  <c r="C5" i="1"/>
  <c r="C35" i="1" s="1"/>
  <c r="G35" i="1" l="1"/>
  <c r="C41" i="1"/>
  <c r="C55" i="1" s="1"/>
  <c r="H35" i="1"/>
  <c r="D41" i="1"/>
  <c r="D35" i="1"/>
  <c r="H54" i="1"/>
  <c r="G54" i="1"/>
  <c r="G55" i="1" s="1"/>
  <c r="D54" i="1"/>
  <c r="H55" i="1" l="1"/>
  <c r="D55" i="1"/>
  <c r="D121" i="4" l="1"/>
  <c r="H105" i="4"/>
  <c r="F121" i="4"/>
  <c r="H12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ohankova</author>
  </authors>
  <commentList>
    <comment ref="E14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ohankova:</t>
        </r>
        <r>
          <rPr>
            <sz val="9"/>
            <color indexed="81"/>
            <rFont val="Tahoma"/>
            <family val="2"/>
            <charset val="238"/>
          </rPr>
          <t xml:space="preserve">
Přeložky a mosty</t>
        </r>
      </text>
    </comment>
  </commentList>
</comments>
</file>

<file path=xl/sharedStrings.xml><?xml version="1.0" encoding="utf-8"?>
<sst xmlns="http://schemas.openxmlformats.org/spreadsheetml/2006/main" count="697" uniqueCount="333">
  <si>
    <t>Druhové třídění dle rozpočtové skladby - položka</t>
  </si>
  <si>
    <t>Údaje</t>
  </si>
  <si>
    <t>Příjmy</t>
  </si>
  <si>
    <t>sl. 1</t>
  </si>
  <si>
    <t>sl. 2</t>
  </si>
  <si>
    <t>sl. 3</t>
  </si>
  <si>
    <t>1x</t>
  </si>
  <si>
    <t>Daňové příjmy, z toho:</t>
  </si>
  <si>
    <t>DPFO placená plátci (ze závislé činnosti)</t>
  </si>
  <si>
    <t>DPFO placená poplatníky (OSVČ)</t>
  </si>
  <si>
    <t>DPFO zvláštní sazba (srážková)</t>
  </si>
  <si>
    <t>DPPO</t>
  </si>
  <si>
    <t>DPPO za obec</t>
  </si>
  <si>
    <t>DPH</t>
  </si>
  <si>
    <t>v tom: - zvláštní loterijní daň</t>
  </si>
  <si>
    <t>Daň z nemovitých věcí</t>
  </si>
  <si>
    <t>2*</t>
  </si>
  <si>
    <t>Nedaňové příjmy, z toho:</t>
  </si>
  <si>
    <t>21x</t>
  </si>
  <si>
    <t>Příjmy z vlastní činnosti a odvody</t>
  </si>
  <si>
    <t>z toho: - příjmy z poskytování služeb a výrobků</t>
  </si>
  <si>
    <t xml:space="preserve">             - odvody příspěvkových organizací</t>
  </si>
  <si>
    <t>213x</t>
  </si>
  <si>
    <t xml:space="preserve">             - příjmy z pronájmů</t>
  </si>
  <si>
    <t xml:space="preserve">             - příjmy z podílů na zisku a dividend</t>
  </si>
  <si>
    <t>22x</t>
  </si>
  <si>
    <t>23x</t>
  </si>
  <si>
    <t>Příjmy z prodeje nekapitálového majetku a ostatní nedaňové příjmy</t>
  </si>
  <si>
    <t>24x</t>
  </si>
  <si>
    <t>Přijaté splátky půjček</t>
  </si>
  <si>
    <t>41x</t>
  </si>
  <si>
    <t>Přijaté transfery - neinvestiční:</t>
  </si>
  <si>
    <t>z toho: - souhrnný dotační vztah</t>
  </si>
  <si>
    <t xml:space="preserve">              z toho: - na opatrovance</t>
  </si>
  <si>
    <t xml:space="preserve">             - veřejnoprávní smlouvy</t>
  </si>
  <si>
    <t xml:space="preserve">            - ÚZ 13010 - výkon pěstounské péče</t>
  </si>
  <si>
    <t xml:space="preserve">            - ÚZ 13011 - sociálně-právní ochrana dětí</t>
  </si>
  <si>
    <t xml:space="preserve">            - ÚZ 13305 - program na podporu a poskytování sociálních služeb</t>
  </si>
  <si>
    <t xml:space="preserve">            - ostatní neinvestiční transfery</t>
  </si>
  <si>
    <t>1x+2x+41x</t>
  </si>
  <si>
    <t>Běžné příjmy celkem</t>
  </si>
  <si>
    <t xml:space="preserve">z toho: - příjmy fondů </t>
  </si>
  <si>
    <t>3x</t>
  </si>
  <si>
    <t>Kapitálové příjmy</t>
  </si>
  <si>
    <t>42x</t>
  </si>
  <si>
    <t>Přijaté transfery - investiční:</t>
  </si>
  <si>
    <t>1x+2x+3x+4x</t>
  </si>
  <si>
    <t>Příjmy celkem</t>
  </si>
  <si>
    <t>Financování - příjmy</t>
  </si>
  <si>
    <t>Čerpání úvěrů</t>
  </si>
  <si>
    <t>Čerpání fondů</t>
  </si>
  <si>
    <t>z toho: - sociální fond</t>
  </si>
  <si>
    <t xml:space="preserve">                - FRB</t>
  </si>
  <si>
    <t xml:space="preserve">                - fond obchvatu</t>
  </si>
  <si>
    <t xml:space="preserve">                - fond pomoci občanům dotčeným živelními pohromami</t>
  </si>
  <si>
    <t xml:space="preserve">                - fond obnovy vodovodů a kanalizací</t>
  </si>
  <si>
    <t>Účelový zůstatek z minulého roku</t>
  </si>
  <si>
    <t>Neúčelový zůstatek z minulého roku</t>
  </si>
  <si>
    <t>Financování - příjmy celkem</t>
  </si>
  <si>
    <t>ZDROJE celkem</t>
  </si>
  <si>
    <t>Místní poplatky a ostatní poplatky</t>
  </si>
  <si>
    <t>Přijaté sankční platby a vratky</t>
  </si>
  <si>
    <t>Správní poplatky</t>
  </si>
  <si>
    <t>Operace z peněžních účtů organizace nemající charakter příjmů a výdajů vládního sektoru</t>
  </si>
  <si>
    <t>Běžné výdaje - v členění dle oblastí činnosti</t>
  </si>
  <si>
    <t>1*</t>
  </si>
  <si>
    <t>Zemědělství  a lesní hospodářství, a to:</t>
  </si>
  <si>
    <t>- oprava a údržba</t>
  </si>
  <si>
    <t>- ostatní</t>
  </si>
  <si>
    <t>21*</t>
  </si>
  <si>
    <t>Průmysl, stavebnictví, obchod a služby, a to:</t>
  </si>
  <si>
    <t>22*</t>
  </si>
  <si>
    <t>Doprava, a to:</t>
  </si>
  <si>
    <t>- na dopravní územní obslužnost (pol. 5193)</t>
  </si>
  <si>
    <t xml:space="preserve">- silnice </t>
  </si>
  <si>
    <t xml:space="preserve">   z toho oprava a údržba</t>
  </si>
  <si>
    <t>- chodníky</t>
  </si>
  <si>
    <t>23*</t>
  </si>
  <si>
    <t>Vodní hospodářství, a to:</t>
  </si>
  <si>
    <t xml:space="preserve">- ostatní </t>
  </si>
  <si>
    <t>31*+32*</t>
  </si>
  <si>
    <t>Vzdělávání, a to:</t>
  </si>
  <si>
    <t>- dotační programy</t>
  </si>
  <si>
    <t>- příspěvky PO</t>
  </si>
  <si>
    <t>33*</t>
  </si>
  <si>
    <t>Kultura, církve a sdělovací prostředky, a to:</t>
  </si>
  <si>
    <t>- dotační programy (ORG 311, ORG 688, ORG 264)</t>
  </si>
  <si>
    <t>- individuální dotace (ORG 263)</t>
  </si>
  <si>
    <t>34*</t>
  </si>
  <si>
    <t>Tělovýchova a zájmová činnost, a to:</t>
  </si>
  <si>
    <t>- dotační programy (ORG 265, ORG 266, ORG 267)</t>
  </si>
  <si>
    <t>- individuální dotace (ORG 270)</t>
  </si>
  <si>
    <t>- Sportplex Frýdek-Místek, s.r.o.  neinvestiční dotace - na provoz, od r. 2014 vyrovnávací platba za poskytování SOHZ</t>
  </si>
  <si>
    <t>35*</t>
  </si>
  <si>
    <t>Zdravotnictví, a to:</t>
  </si>
  <si>
    <t>- dotační programy (ORG 319)</t>
  </si>
  <si>
    <t>36*</t>
  </si>
  <si>
    <t>Bydlení, komunální služby a územní rozvoj, a to:</t>
  </si>
  <si>
    <t>37*</t>
  </si>
  <si>
    <t>Ochrana životního prostředí, a to:</t>
  </si>
  <si>
    <t>- sběr a svoz komunálních odpadů (par. 3722)</t>
  </si>
  <si>
    <t>- údržba městské zeleně (org 304)</t>
  </si>
  <si>
    <t>- dotační programy (ORG 309)</t>
  </si>
  <si>
    <t>43*</t>
  </si>
  <si>
    <t>Sociální služby, a to:</t>
  </si>
  <si>
    <t>- dotační programy (ORG 310, ORG 318, ORG 677)</t>
  </si>
  <si>
    <t>- Armáda spásy v ČR , Domov Přístav FM - SOHZ (ORG 678)</t>
  </si>
  <si>
    <t>- Fond sociálních služeb MSK (ORG 848)</t>
  </si>
  <si>
    <t>52*+53*+55*</t>
  </si>
  <si>
    <t>CO, bezpečnost a PO</t>
  </si>
  <si>
    <t>61*+62*</t>
  </si>
  <si>
    <t>Místní správa a zastupitelské orgány</t>
  </si>
  <si>
    <t>63*+64*</t>
  </si>
  <si>
    <t>Finanční operace a ostatní činnosti</t>
  </si>
  <si>
    <t>- daň z příjmů za obec</t>
  </si>
  <si>
    <t>5x</t>
  </si>
  <si>
    <t>Běžné výdaje celkem</t>
  </si>
  <si>
    <t>Kapitálové výdaje</t>
  </si>
  <si>
    <t>Dotační programy (ORG 309)</t>
  </si>
  <si>
    <t>Rezerva na osadní výbory</t>
  </si>
  <si>
    <t>Nemocnice ve Frýdku-Místku - Smlouva o spolupráci s SMFM</t>
  </si>
  <si>
    <t>6x</t>
  </si>
  <si>
    <t>Ostatní kapitálové výdaje</t>
  </si>
  <si>
    <t>Kapitálové výdaje celkem</t>
  </si>
  <si>
    <t>5x+6x</t>
  </si>
  <si>
    <t>Výdaje celkem</t>
  </si>
  <si>
    <t>Financování - výdaje</t>
  </si>
  <si>
    <t>Splátky  úvěrů:</t>
  </si>
  <si>
    <r>
      <t xml:space="preserve">               </t>
    </r>
    <r>
      <rPr>
        <i/>
        <sz val="11"/>
        <color indexed="8"/>
        <rFont val="Calibri"/>
        <family val="2"/>
        <charset val="238"/>
      </rPr>
      <t>splátky úvěru od ČSOB, a. s.</t>
    </r>
  </si>
  <si>
    <t xml:space="preserve">Fondy </t>
  </si>
  <si>
    <t>z toho: fond obnovy vodovodů a kanalizací</t>
  </si>
  <si>
    <t>Účelový zůstatek ke konci roku</t>
  </si>
  <si>
    <t>Neúčelový zůstatek ke konci roku</t>
  </si>
  <si>
    <t>Financování - výdaje - ostatní</t>
  </si>
  <si>
    <t>Financování - výdaje celkem</t>
  </si>
  <si>
    <t>POTŘEBY celkem</t>
  </si>
  <si>
    <t>133x+134x+135x138x</t>
  </si>
  <si>
    <t>sl. 4</t>
  </si>
  <si>
    <r>
      <t xml:space="preserve">Upravený rozpočet                           r. 2018                               </t>
    </r>
    <r>
      <rPr>
        <b/>
        <sz val="11"/>
        <color indexed="8"/>
        <rFont val="Calibri"/>
        <family val="2"/>
        <charset val="238"/>
      </rPr>
      <t>k 31. 8. 2018</t>
    </r>
  </si>
  <si>
    <t>Návrh rozpočtu                           na r. 2019</t>
  </si>
  <si>
    <t>sl. 5</t>
  </si>
  <si>
    <t>Skutečnost                          r. 2017</t>
  </si>
  <si>
    <t>sl. 6</t>
  </si>
  <si>
    <t>Očekávaná skutečnost                 r. 2019</t>
  </si>
  <si>
    <t>Návrh střednědobého výhledu rozpočtu                  na r. 2021</t>
  </si>
  <si>
    <t>Návrh střednědobého výhledu rozpočtu                     na r.  2020</t>
  </si>
  <si>
    <t xml:space="preserve">Kapitálové výdaje hrazené z revolvingového úvěru </t>
  </si>
  <si>
    <t>Kapitálové výdaje hrazené z účelových transferů</t>
  </si>
  <si>
    <t>Basketpoint F-M, z.s. - investiční transfer na výstavbu haly</t>
  </si>
  <si>
    <t>z toho:  splátky revolvingového úvěru od KB, a. s.</t>
  </si>
  <si>
    <t xml:space="preserve">               splátky revolvingového úvěru od ČS, a.s. z dotací</t>
  </si>
  <si>
    <t xml:space="preserve">               splátky revolvingového úvěru od ČS, a.s. </t>
  </si>
  <si>
    <t xml:space="preserve">           - Oprava mostu M-7, tř. TGM - nadjezd ul. Hlavní</t>
  </si>
  <si>
    <t xml:space="preserve">            - příspěvek MSK na dopravní obslužnost</t>
  </si>
  <si>
    <t xml:space="preserve">             - Kanalizace Frýdek-Místek</t>
  </si>
  <si>
    <t>Běžné výdaje hrazené z účelového zůstatku minulých let</t>
  </si>
  <si>
    <t>Běžné výdaje bez výdajů hrazených z účelového zůstatku minulých let a bez vyjmenovaných běžných výdajů</t>
  </si>
  <si>
    <t>Neinvestiční příspěvky zřízeným příspěvkovým organizacím</t>
  </si>
  <si>
    <t>Sportplex Frýdek-Místek, s.r.o. - vyrovnávací platba za poskytování služeb obecného hospodářského zájmu</t>
  </si>
  <si>
    <t>Odvod daně z příjmů PO za obec</t>
  </si>
  <si>
    <t>Ostatní běžné výdaje celkem</t>
  </si>
  <si>
    <t xml:space="preserve">Běžné výdaje </t>
  </si>
  <si>
    <t>Kapitálové výdaje hrazené z účelového zůstatku minulých let</t>
  </si>
  <si>
    <t>Oprava mostu M-7 - vlastní zdroje</t>
  </si>
  <si>
    <t>Oprava mostu M-7 - z transferu</t>
  </si>
  <si>
    <t>Běžné výdaje hrazené z fondů</t>
  </si>
  <si>
    <t xml:space="preserve">              - ostatní akce</t>
  </si>
  <si>
    <t>Kanalizace Frýdek-Místek - vlastní finanční prostředky</t>
  </si>
  <si>
    <t>Kanalizace Frýdek-Místek - z revolvingového úvěru</t>
  </si>
  <si>
    <t xml:space="preserve">               - Kanalizace Frýdek-Místek</t>
  </si>
  <si>
    <t xml:space="preserve">            - ostatní</t>
  </si>
  <si>
    <t>Kapitálové výdaje hrazené z fondů</t>
  </si>
  <si>
    <t xml:space="preserve">             - Realizace přeložek a mostů v rámci stavby obchvatu Frýdku-Místku</t>
  </si>
  <si>
    <t>z toho: - Realizace přeložek a mostů v rámci stavby obchvatu Frýdku-Místku</t>
  </si>
  <si>
    <t>Realizace přeložek a mostů v rámci stavby obchvatu Frýdku-Místku - z revolvingového úvěru</t>
  </si>
  <si>
    <t>Realizace přeložek a mostů v rámci stavby obchvatu Frýdku-Místku - dotační prostředky</t>
  </si>
  <si>
    <t>Skutečnost                          r. 2018</t>
  </si>
  <si>
    <r>
      <t xml:space="preserve">Upravený rozpočet                           r. 2019                               </t>
    </r>
    <r>
      <rPr>
        <b/>
        <sz val="11"/>
        <color indexed="8"/>
        <rFont val="Calibri"/>
        <family val="2"/>
        <charset val="238"/>
      </rPr>
      <t>k 31. 8. 2019</t>
    </r>
  </si>
  <si>
    <t>Návrh rozpočtu                           na r. 2020</t>
  </si>
  <si>
    <t>Očekávaná skutečnost                 r. 2020</t>
  </si>
  <si>
    <t>Návrh střednědobého výhledu rozpočtu                     na r.  2021</t>
  </si>
  <si>
    <t>Návrh střednědobého výhledu rozpočtu                  na r. 2022</t>
  </si>
  <si>
    <t>v tom: - daň z hazardních her s výjimkou dílčí daně z tech.her</t>
  </si>
  <si>
    <t>Kapitálové výdaje hrazené z revolvingového úvěru - návrh rozpočtu r. 2020</t>
  </si>
  <si>
    <t xml:space="preserve">             - příspěvek obcí na dopravní obslužnost</t>
  </si>
  <si>
    <t>Rozšíření centrálního hřbitova ve Frýdku - revolvingový úvěr</t>
  </si>
  <si>
    <t>Čerpání revolvingového úvěru ČS a.s.</t>
  </si>
  <si>
    <t>Nový úvěr</t>
  </si>
  <si>
    <t xml:space="preserve">Výdaje na dopravní územní obslužnost - ČSAD F-M a.s. </t>
  </si>
  <si>
    <t xml:space="preserve">            - poplatky za uložení odpadů</t>
  </si>
  <si>
    <t>Neinvestiční transfery zřízeným příspěvkovým organizacím - průtokové transfery</t>
  </si>
  <si>
    <t>DPFO vybíraná srážkou</t>
  </si>
  <si>
    <t>Kapitálové výdaje hrazené z nového úvěru</t>
  </si>
  <si>
    <t>Rezerva na osadní výbory - příděl</t>
  </si>
  <si>
    <t>Rezerva na osadní výbory - účelový zůstatek</t>
  </si>
  <si>
    <t>Kapitálové výdaje hrazené z OV - účel.zůst.</t>
  </si>
  <si>
    <t>Basketpoint F-M, z.s. - investiční transfer na výstavbu haly - účelový zůstatek</t>
  </si>
  <si>
    <t>Dofinancování akcí z návrhu rozpočtu r. 2020:</t>
  </si>
  <si>
    <t>z toho:</t>
  </si>
  <si>
    <t xml:space="preserve">      Kanalizace Frýdek-Místek - z nového úvěru</t>
  </si>
  <si>
    <t xml:space="preserve">      Kanalizace Frýdek-Místek - dotační prostředky</t>
  </si>
  <si>
    <t xml:space="preserve">      Stavební úpravy domu č.p. 1083, ul. Těšínská na sídlo městské policie - nový úvěr</t>
  </si>
  <si>
    <t xml:space="preserve">     Úprava objektu Radniční 13 na kancelářské prostory (banka Haná) - nový úvěr</t>
  </si>
  <si>
    <t xml:space="preserve">     Úprava cyklostezky v oblasti Olešná - ul. Kvapilova - nový úvěr</t>
  </si>
  <si>
    <t xml:space="preserve">    Rekonstrukce městské knihovny F-M - Místek, Hlavní 111 - nový úvěr </t>
  </si>
  <si>
    <t xml:space="preserve">     Rozšíření centrálního hřbitova ve Frýdku - nový      úvěr</t>
  </si>
  <si>
    <t xml:space="preserve">     Penzion pro seniory - rek. bytových jader IV. Etapa - nový úvěr</t>
  </si>
  <si>
    <t>investiční akce financované z revolvingového úvěru</t>
  </si>
  <si>
    <t>investiční akce financované z nového úvěru</t>
  </si>
  <si>
    <t>investiční akce financované z dotačních prostředků</t>
  </si>
  <si>
    <t>DPFO placená poplatníky (ze samostatné výděl. činn.)</t>
  </si>
  <si>
    <t xml:space="preserve">Přijaté transfery - neinvestiční:  </t>
  </si>
  <si>
    <t xml:space="preserve">Kapitálové příjmy              </t>
  </si>
  <si>
    <t xml:space="preserve">Kapitálové výdaje celkem   </t>
  </si>
  <si>
    <t xml:space="preserve">Příjmy z vlastní činnosti a odvody  </t>
  </si>
  <si>
    <t xml:space="preserve">Běžné výdaje    </t>
  </si>
  <si>
    <t>Ostatní běžné výdaje bez výdajů hrazených z účelového zůstatku a vyjmenovaných výdajů</t>
  </si>
  <si>
    <t xml:space="preserve">Výdaje na dopravní územní obslužnost - ČSAD F-M a.s.   </t>
  </si>
  <si>
    <t>Přijaté transfery - investiční</t>
  </si>
  <si>
    <t>Čerpání úvěru</t>
  </si>
  <si>
    <t>Kanalizace Frýdek-Místek (Skalice, Chlebovice a Zelinkovice-Lysůvky)</t>
  </si>
  <si>
    <t>Kanalizace Frýdek-Místek (Skalice, Chlebovice a Zelinkovice-Lysůvky) - dotační prostředky</t>
  </si>
  <si>
    <t xml:space="preserve">             - Stavební úpravy domu č.p. 1083, ul. Těšínská na sídlo MP</t>
  </si>
  <si>
    <t>Rezerva na realizaci akcí vybraných z participativního rozpočtu</t>
  </si>
  <si>
    <t xml:space="preserve">             - úvěr ze SF podpory investic</t>
  </si>
  <si>
    <t xml:space="preserve">Rozšíření centrálního hřbitova ve Frýdku - I. etapa  </t>
  </si>
  <si>
    <t xml:space="preserve">Stavební úpravy domu č.p. 1083, ul. Těšínská na sídlo městské policie  </t>
  </si>
  <si>
    <t xml:space="preserve">ZŠ a MŠ F-M, Chlebovice - tělocvična  </t>
  </si>
  <si>
    <t xml:space="preserve">Rekonstrukce městské knihovny F-M - Místek, Hlavní 111  </t>
  </si>
  <si>
    <t xml:space="preserve">Rekonstrukce hasičské zbrojnice na ul. Střelniční  </t>
  </si>
  <si>
    <t xml:space="preserve">             - Splašková kanalizace Lískovec</t>
  </si>
  <si>
    <t xml:space="preserve">             - Úprava cyklostezky v oblasti Olešná, ul. Kvapilova</t>
  </si>
  <si>
    <t xml:space="preserve">             - Rekonstrukce Městské knihovny FM - Místek, Hlavní 111</t>
  </si>
  <si>
    <t xml:space="preserve">               splátky úvěru SFI</t>
  </si>
  <si>
    <t xml:space="preserve">             - Modernizace a rozšíření VISO SMFM</t>
  </si>
  <si>
    <t>z toho: - kanalizace místních částí</t>
  </si>
  <si>
    <t>Účelový zůstatek z minulého roku - rezerva na městské investice</t>
  </si>
  <si>
    <t>Účelový zůstatek ke konci roku - rezerva na městské investice</t>
  </si>
  <si>
    <t xml:space="preserve">          - poplatky za uložení odpadů</t>
  </si>
  <si>
    <t>133*+134*+135*+138*</t>
  </si>
  <si>
    <t>213*</t>
  </si>
  <si>
    <t>24*</t>
  </si>
  <si>
    <t>41*</t>
  </si>
  <si>
    <t>1*+2*+41*</t>
  </si>
  <si>
    <t>3*</t>
  </si>
  <si>
    <t>42*</t>
  </si>
  <si>
    <t>1*+2*+3*+4*</t>
  </si>
  <si>
    <t>5*</t>
  </si>
  <si>
    <t>6*</t>
  </si>
  <si>
    <t>5*+6*</t>
  </si>
  <si>
    <t xml:space="preserve">  z toho: - odpisy z nemovitého majetku</t>
  </si>
  <si>
    <t xml:space="preserve">  z toho: běžné výdaje hrazené z účelového zůstatku</t>
  </si>
  <si>
    <t>Skutečnost                          r. 2021</t>
  </si>
  <si>
    <r>
      <t xml:space="preserve">Upravený rozpočet                           r. 2022                               </t>
    </r>
    <r>
      <rPr>
        <b/>
        <sz val="8.5"/>
        <color indexed="8"/>
        <rFont val="Tahoma"/>
        <family val="2"/>
        <charset val="238"/>
      </rPr>
      <t xml:space="preserve"> (k 31. 8. 2022)</t>
    </r>
  </si>
  <si>
    <t>Návrh rozpočtu                           na r. 2023</t>
  </si>
  <si>
    <t>Očekávaná skutečnost                 r. 2023 (dotace, úvěr)</t>
  </si>
  <si>
    <t>Návrh střednědobého výhledu rozpočtu                     na r.  2024</t>
  </si>
  <si>
    <t>Návrh střednědobého výhledu rozpočtu                  na r. 2025</t>
  </si>
  <si>
    <t xml:space="preserve">           - ÚZ 13010 - výkon pěstounské péče</t>
  </si>
  <si>
    <t xml:space="preserve">           - ÚZ 13305 - program na podporu a poskytování sociálních služeb</t>
  </si>
  <si>
    <t xml:space="preserve">           - ÚZ 33063 - Operační program Výzkum, vývoj a vzdělávání</t>
  </si>
  <si>
    <t xml:space="preserve">          - ÚZ 161 - příspěvek MSK na dopravní obslužnost</t>
  </si>
  <si>
    <t xml:space="preserve">           - odvody příspěvkových organizací</t>
  </si>
  <si>
    <t xml:space="preserve">           - příjmy z pronájmů</t>
  </si>
  <si>
    <t xml:space="preserve">           - příjmy z podílů na zisku a dividend</t>
  </si>
  <si>
    <t xml:space="preserve">           - ÚZ 13024 - sociálně-právní ochrana dětí (do r. 2021 pod ÚZ 13011)</t>
  </si>
  <si>
    <t xml:space="preserve">           - fond obchvatu</t>
  </si>
  <si>
    <t xml:space="preserve">           - fond pomoci občanům dotčeným živelními pohromami</t>
  </si>
  <si>
    <t xml:space="preserve">          - fond obnovy vodovodů a kanalizací</t>
  </si>
  <si>
    <t xml:space="preserve">           - ÚZ 98043 - příspěvek obcím pro rok 2022 podle zákona č. 519/2021 Sb., o kompenzačním bonusu (v roce 2021 byl příspěvek pod ÚZ 98037 -  podle zákona č. 95/2021 Sb., o kompenzačním bonusu)</t>
  </si>
  <si>
    <t xml:space="preserve">          - ostatní neinvestiční transfery</t>
  </si>
  <si>
    <t>dáno na 998 699 i podle závěr. Účtu</t>
  </si>
  <si>
    <t>skut. 2021</t>
  </si>
  <si>
    <t xml:space="preserve">           - veřejnoprávní smlouvy (vč. dopravní obslužnosti)</t>
  </si>
  <si>
    <t>v roce 2020 byla ve skutečnosti uvedena pouze 1 158 tis. Kč, tj. bez dopravní obslužnosti, s ní to je částka 7 848 tis. Kč - v r. 2021 jsem to dala celé</t>
  </si>
  <si>
    <t>Je to vč. OBRaPK = 30 tis. Kč.</t>
  </si>
  <si>
    <t>5193/od r. 2022 pol. 5213</t>
  </si>
  <si>
    <t>Rezerva na městské investice</t>
  </si>
  <si>
    <t xml:space="preserve">             - Domov pro seniory FM, ul. Školská 401 - rekonstrukce budovy</t>
  </si>
  <si>
    <t xml:space="preserve">             - Lepší města pro život</t>
  </si>
  <si>
    <t>rok 2021 = 209 497</t>
  </si>
  <si>
    <t>rok 2024=9062,5</t>
  </si>
  <si>
    <t>rok 2024=192 749,50</t>
  </si>
  <si>
    <t xml:space="preserve">               splátky investičního úvěru od ČSOB, a.s.</t>
  </si>
  <si>
    <t>Domov pro seniory FM, ul. Školská 401 - rekonstrukce budovy</t>
  </si>
  <si>
    <t xml:space="preserve">             - Úspory energie v byt. domech - Anenská č.p. 689</t>
  </si>
  <si>
    <t xml:space="preserve">            </t>
  </si>
  <si>
    <t xml:space="preserve">Stavební úpravy domu č.p. 1083, ul. Těšínská na sídlo městské policie - dotační prostředky  </t>
  </si>
  <si>
    <t>spořítáno z rozpisu účel.zůstatku z materiálu NR 2023 (vybrané jen neinvestiční akce)</t>
  </si>
  <si>
    <t xml:space="preserve">             - nový úvěr</t>
  </si>
  <si>
    <t>z toho: - investiční úvěr ČSOB, a. s.</t>
  </si>
  <si>
    <t>Rezerva na projekt  "FM ve 3D realitě"</t>
  </si>
  <si>
    <t>sníženo o 10 %</t>
  </si>
  <si>
    <t>980 618 sníženo o 10 %</t>
  </si>
  <si>
    <t>do řádku ost. Kapit. Výdajů v roce 2024 a 2025 je dán rozdíl mezi zdroji a potřebami, aby byly zdroja a potřeby rovny</t>
  </si>
  <si>
    <t>DPFO placená poplatníky (ze samost. výděl. činn.)</t>
  </si>
  <si>
    <t>v tom: - daň z hazar.her s výjim.dílčí daně z tech.her</t>
  </si>
  <si>
    <t xml:space="preserve">           - veřejnoprávní smlouvy (vč.dopr.obsluž.)</t>
  </si>
  <si>
    <t>Skutečnost                          r. 2022</t>
  </si>
  <si>
    <r>
      <t xml:space="preserve">Upravený rozpočet                           r. 2023                            </t>
    </r>
    <r>
      <rPr>
        <b/>
        <sz val="8"/>
        <color indexed="8"/>
        <rFont val="Tahoma"/>
        <family val="2"/>
        <charset val="238"/>
      </rPr>
      <t xml:space="preserve"> (k 31.8.2023)</t>
    </r>
  </si>
  <si>
    <t>Očekávaná skutečnost                 r. 2024 (dotace, úvěr)</t>
  </si>
  <si>
    <t xml:space="preserve">           - ÚZ 33092 - Operační program Jan Amos Komenský</t>
  </si>
  <si>
    <t xml:space="preserve">Výdaje na dopravní územní obslužnost - ČSAD F-M a.s. vč. ÚZ 161   </t>
  </si>
  <si>
    <t>Sportplex F-M, s.r.o. - investiční dotace</t>
  </si>
  <si>
    <t xml:space="preserve">           - nový úvěr</t>
  </si>
  <si>
    <t xml:space="preserve">           - úvěr ze SF podpory investic</t>
  </si>
  <si>
    <t xml:space="preserve">           - Stavební úpravy domu č.p. 1083, ul. Těšínská na sídlo MP</t>
  </si>
  <si>
    <t xml:space="preserve">           - Splašková kanalizace Lískovec</t>
  </si>
  <si>
    <t xml:space="preserve">           - Domov pro seniory FM, ul. Školská 401 - rekonstrukce budovy</t>
  </si>
  <si>
    <t xml:space="preserve">           - Lepší města pro život</t>
  </si>
  <si>
    <t xml:space="preserve">           - Úprava cyklostezky v oblasti Olešná, ul. Kvapilova</t>
  </si>
  <si>
    <t xml:space="preserve">           - Rekonstrukce Městské knihovny FM - Místek, Hlavní 111</t>
  </si>
  <si>
    <t xml:space="preserve">           - Úspory energie v byt. domech - Anenská č.p. 689</t>
  </si>
  <si>
    <t xml:space="preserve">           - Modernizace a rozšíření VISO SMFM</t>
  </si>
  <si>
    <t xml:space="preserve">z toho: - splátky revolvingového úvěru od ČS, a.s. </t>
  </si>
  <si>
    <t xml:space="preserve">           - splátky investičního úvěru od ČSOB, a.s.</t>
  </si>
  <si>
    <t xml:space="preserve">           - fond obnovy vodovodů a kanalizací</t>
  </si>
  <si>
    <t xml:space="preserve">           - ÚZ 253 a ÚZ 33063 - Operační program Výzkum, vývoj a vzdělávání</t>
  </si>
  <si>
    <t xml:space="preserve">           - ÚZ 914 - program na podporu a poskytování sociálních služeb (do r. 2022 pod ÚZ 13305)</t>
  </si>
  <si>
    <t xml:space="preserve">           - ÚZ 13015 - na výkon sociální práce</t>
  </si>
  <si>
    <t xml:space="preserve">           - fond pomoci občanům dotčeným výstavbou komunikace R/48</t>
  </si>
  <si>
    <t>Rezerva na investice (u ORJ 12-IO)</t>
  </si>
  <si>
    <t xml:space="preserve">           - splátky úvěru SFPI</t>
  </si>
  <si>
    <t>ZŠ F-M, J. Čapka 2555 - tělocvična</t>
  </si>
  <si>
    <t>Domov pro seniory FM, ul. Školská 401 - rekonstrukce budovy - dotační prostředky</t>
  </si>
  <si>
    <t xml:space="preserve">           - Úspory energie ve veřjených budovách - přístavba ZŠ nár. um. P. Bezruče</t>
  </si>
  <si>
    <t xml:space="preserve">           - Úspory energie ve veřjených budovách - Integrované centrum Žirafa</t>
  </si>
  <si>
    <t xml:space="preserve">           - Úspory energie ve veřjných budovách - Hasičská zbrojnice</t>
  </si>
  <si>
    <t xml:space="preserve">            - F-M v 3D realitě</t>
  </si>
  <si>
    <t xml:space="preserve">           - ÚZ 13024 - sociálně-právní ochrana dětí </t>
  </si>
  <si>
    <t>Schválený rozpočet                           na r. 2024</t>
  </si>
  <si>
    <t>Střednědobý výhled rozpočtu                     na r. 2025</t>
  </si>
  <si>
    <t>Střednědobý výhled rozpočtu                  na r.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</si>
</sst>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i/>
      <sz val="9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color theme="1"/>
      <name val="Tahoma"/>
      <family val="2"/>
      <charset val="238"/>
    </font>
    <font>
      <b/>
      <sz val="8.5"/>
      <color theme="1"/>
      <name val="Tahoma"/>
      <family val="2"/>
      <charset val="238"/>
    </font>
    <font>
      <b/>
      <sz val="8.5"/>
      <color indexed="8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4"/>
      <color rgb="FFFF0000"/>
      <name val="Tahoma"/>
      <family val="2"/>
      <charset val="238"/>
    </font>
    <font>
      <b/>
      <sz val="14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1" fillId="0" borderId="0" xfId="1"/>
    <xf numFmtId="0" fontId="2" fillId="3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/>
    </xf>
    <xf numFmtId="0" fontId="2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3" fontId="5" fillId="0" borderId="7" xfId="1" applyNumberFormat="1" applyFont="1" applyBorder="1" applyAlignment="1">
      <alignment vertical="center"/>
    </xf>
    <xf numFmtId="3" fontId="6" fillId="0" borderId="7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3" fontId="7" fillId="0" borderId="7" xfId="1" applyNumberFormat="1" applyFont="1" applyBorder="1" applyAlignment="1">
      <alignment vertical="center"/>
    </xf>
    <xf numFmtId="3" fontId="8" fillId="0" borderId="7" xfId="1" applyNumberFormat="1" applyFont="1" applyBorder="1" applyAlignment="1">
      <alignment vertical="center"/>
    </xf>
    <xf numFmtId="0" fontId="9" fillId="0" borderId="0" xfId="1" applyFont="1"/>
    <xf numFmtId="0" fontId="2" fillId="4" borderId="7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vertical="center"/>
    </xf>
    <xf numFmtId="3" fontId="2" fillId="4" borderId="7" xfId="1" applyNumberFormat="1" applyFont="1" applyFill="1" applyBorder="1" applyAlignment="1">
      <alignment vertical="center"/>
    </xf>
    <xf numFmtId="0" fontId="5" fillId="0" borderId="7" xfId="1" applyFont="1" applyBorder="1" applyAlignment="1">
      <alignment vertical="center" wrapText="1"/>
    </xf>
    <xf numFmtId="0" fontId="5" fillId="0" borderId="6" xfId="1" applyFont="1" applyBorder="1" applyAlignment="1">
      <alignment vertical="center"/>
    </xf>
    <xf numFmtId="3" fontId="5" fillId="0" borderId="6" xfId="1" applyNumberFormat="1" applyFont="1" applyBorder="1" applyAlignment="1">
      <alignment vertical="center"/>
    </xf>
    <xf numFmtId="3" fontId="6" fillId="0" borderId="6" xfId="1" applyNumberFormat="1" applyFont="1" applyBorder="1" applyAlignment="1">
      <alignment vertical="center"/>
    </xf>
    <xf numFmtId="0" fontId="2" fillId="4" borderId="6" xfId="1" applyFont="1" applyFill="1" applyBorder="1" applyAlignment="1">
      <alignment vertical="center"/>
    </xf>
    <xf numFmtId="3" fontId="2" fillId="4" borderId="6" xfId="1" applyNumberFormat="1" applyFont="1" applyFill="1" applyBorder="1" applyAlignment="1">
      <alignment vertical="center"/>
    </xf>
    <xf numFmtId="3" fontId="4" fillId="4" borderId="6" xfId="1" applyNumberFormat="1" applyFont="1" applyFill="1" applyBorder="1" applyAlignment="1">
      <alignment vertical="center"/>
    </xf>
    <xf numFmtId="3" fontId="5" fillId="0" borderId="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0" fontId="1" fillId="0" borderId="7" xfId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3" fontId="2" fillId="0" borderId="6" xfId="1" applyNumberFormat="1" applyFont="1" applyBorder="1" applyAlignment="1">
      <alignment vertical="center"/>
    </xf>
    <xf numFmtId="3" fontId="4" fillId="0" borderId="6" xfId="1" applyNumberFormat="1" applyFont="1" applyBorder="1" applyAlignment="1">
      <alignment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vertical="center"/>
    </xf>
    <xf numFmtId="3" fontId="2" fillId="2" borderId="6" xfId="1" applyNumberFormat="1" applyFont="1" applyFill="1" applyBorder="1" applyAlignment="1">
      <alignment vertical="center"/>
    </xf>
    <xf numFmtId="0" fontId="2" fillId="0" borderId="6" xfId="1" applyFont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3" fontId="4" fillId="0" borderId="7" xfId="1" applyNumberFormat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 wrapText="1"/>
    </xf>
    <xf numFmtId="0" fontId="2" fillId="2" borderId="9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vertical="center"/>
    </xf>
    <xf numFmtId="3" fontId="2" fillId="2" borderId="10" xfId="1" applyNumberFormat="1" applyFont="1" applyFill="1" applyBorder="1" applyAlignment="1">
      <alignment vertical="center"/>
    </xf>
    <xf numFmtId="3" fontId="4" fillId="2" borderId="10" xfId="1" applyNumberFormat="1" applyFont="1" applyFill="1" applyBorder="1" applyAlignment="1">
      <alignment vertical="center"/>
    </xf>
    <xf numFmtId="0" fontId="3" fillId="5" borderId="11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horizontal="left" vertical="center"/>
    </xf>
    <xf numFmtId="3" fontId="3" fillId="5" borderId="12" xfId="1" applyNumberFormat="1" applyFont="1" applyFill="1" applyBorder="1" applyAlignment="1">
      <alignment vertical="center"/>
    </xf>
    <xf numFmtId="3" fontId="10" fillId="5" borderId="12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3" fillId="4" borderId="2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1" fillId="0" borderId="6" xfId="1" applyBorder="1" applyAlignment="1">
      <alignment horizontal="center" vertical="center"/>
    </xf>
    <xf numFmtId="49" fontId="1" fillId="0" borderId="6" xfId="1" applyNumberFormat="1" applyBorder="1"/>
    <xf numFmtId="0" fontId="7" fillId="0" borderId="6" xfId="1" applyFont="1" applyBorder="1" applyAlignment="1">
      <alignment horizontal="center" vertical="center"/>
    </xf>
    <xf numFmtId="49" fontId="7" fillId="0" borderId="6" xfId="1" applyNumberFormat="1" applyFont="1" applyBorder="1"/>
    <xf numFmtId="49" fontId="1" fillId="0" borderId="6" xfId="1" applyNumberFormat="1" applyBorder="1" applyAlignment="1">
      <alignment wrapText="1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/>
    <xf numFmtId="0" fontId="2" fillId="0" borderId="14" xfId="1" applyFont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0" borderId="0" xfId="1" applyFont="1"/>
    <xf numFmtId="0" fontId="2" fillId="0" borderId="15" xfId="1" applyFont="1" applyBorder="1" applyAlignment="1">
      <alignment horizontal="center" vertical="center"/>
    </xf>
    <xf numFmtId="0" fontId="2" fillId="0" borderId="15" xfId="1" applyFont="1" applyBorder="1"/>
    <xf numFmtId="0" fontId="2" fillId="2" borderId="16" xfId="1" applyFont="1" applyFill="1" applyBorder="1" applyAlignment="1">
      <alignment horizontal="center" vertical="center"/>
    </xf>
    <xf numFmtId="0" fontId="2" fillId="2" borderId="16" xfId="1" applyFont="1" applyFill="1" applyBorder="1"/>
    <xf numFmtId="0" fontId="3" fillId="4" borderId="1" xfId="1" applyFont="1" applyFill="1" applyBorder="1"/>
    <xf numFmtId="0" fontId="2" fillId="0" borderId="17" xfId="1" applyFont="1" applyBorder="1"/>
    <xf numFmtId="0" fontId="2" fillId="0" borderId="8" xfId="1" applyFont="1" applyBorder="1"/>
    <xf numFmtId="49" fontId="1" fillId="0" borderId="17" xfId="1" applyNumberFormat="1" applyBorder="1"/>
    <xf numFmtId="0" fontId="2" fillId="0" borderId="18" xfId="1" applyFont="1" applyBorder="1"/>
    <xf numFmtId="0" fontId="2" fillId="0" borderId="9" xfId="1" applyFont="1" applyBorder="1"/>
    <xf numFmtId="0" fontId="1" fillId="0" borderId="17" xfId="1" applyBorder="1"/>
    <xf numFmtId="0" fontId="1" fillId="0" borderId="8" xfId="1" applyBorder="1"/>
    <xf numFmtId="0" fontId="2" fillId="2" borderId="17" xfId="1" applyFont="1" applyFill="1" applyBorder="1"/>
    <xf numFmtId="0" fontId="2" fillId="2" borderId="19" xfId="1" applyFont="1" applyFill="1" applyBorder="1"/>
    <xf numFmtId="0" fontId="5" fillId="0" borderId="17" xfId="1" applyFont="1" applyBorder="1"/>
    <xf numFmtId="49" fontId="1" fillId="0" borderId="7" xfId="1" applyNumberFormat="1" applyBorder="1"/>
    <xf numFmtId="49" fontId="1" fillId="0" borderId="7" xfId="1" applyNumberFormat="1" applyBorder="1" applyAlignment="1">
      <alignment wrapText="1"/>
    </xf>
    <xf numFmtId="0" fontId="2" fillId="0" borderId="1" xfId="1" applyFont="1" applyBorder="1" applyAlignment="1">
      <alignment horizontal="center" vertical="center"/>
    </xf>
    <xf numFmtId="3" fontId="2" fillId="4" borderId="5" xfId="1" applyNumberFormat="1" applyFont="1" applyFill="1" applyBorder="1" applyAlignment="1">
      <alignment vertical="center"/>
    </xf>
    <xf numFmtId="3" fontId="5" fillId="0" borderId="7" xfId="1" applyNumberFormat="1" applyFont="1" applyBorder="1" applyAlignment="1">
      <alignment vertical="center" wrapText="1"/>
    </xf>
    <xf numFmtId="3" fontId="5" fillId="0" borderId="6" xfId="1" applyNumberFormat="1" applyFont="1" applyBorder="1" applyAlignment="1">
      <alignment vertical="center" wrapText="1"/>
    </xf>
    <xf numFmtId="3" fontId="2" fillId="0" borderId="6" xfId="1" applyNumberFormat="1" applyFont="1" applyBorder="1" applyAlignment="1">
      <alignment vertical="center" wrapText="1"/>
    </xf>
    <xf numFmtId="3" fontId="1" fillId="0" borderId="6" xfId="1" applyNumberFormat="1" applyBorder="1" applyAlignment="1">
      <alignment vertical="center" wrapText="1"/>
    </xf>
    <xf numFmtId="3" fontId="2" fillId="0" borderId="8" xfId="1" applyNumberFormat="1" applyFont="1" applyBorder="1" applyAlignment="1">
      <alignment vertical="center" wrapText="1"/>
    </xf>
    <xf numFmtId="3" fontId="2" fillId="2" borderId="9" xfId="1" applyNumberFormat="1" applyFont="1" applyFill="1" applyBorder="1" applyAlignment="1">
      <alignment vertical="center"/>
    </xf>
    <xf numFmtId="3" fontId="3" fillId="4" borderId="1" xfId="1" applyNumberFormat="1" applyFont="1" applyFill="1" applyBorder="1"/>
    <xf numFmtId="3" fontId="1" fillId="4" borderId="2" xfId="1" applyNumberFormat="1" applyFill="1" applyBorder="1" applyAlignment="1">
      <alignment vertical="center"/>
    </xf>
    <xf numFmtId="3" fontId="1" fillId="4" borderId="2" xfId="1" applyNumberFormat="1" applyFill="1" applyBorder="1" applyAlignment="1">
      <alignment horizontal="left" vertical="center"/>
    </xf>
    <xf numFmtId="3" fontId="2" fillId="0" borderId="6" xfId="1" applyNumberFormat="1" applyFont="1" applyBorder="1"/>
    <xf numFmtId="3" fontId="1" fillId="0" borderId="6" xfId="1" applyNumberFormat="1" applyBorder="1" applyAlignment="1">
      <alignment vertical="center"/>
    </xf>
    <xf numFmtId="3" fontId="1" fillId="0" borderId="6" xfId="1" applyNumberFormat="1" applyBorder="1" applyAlignment="1">
      <alignment horizontal="left" vertical="center"/>
    </xf>
    <xf numFmtId="3" fontId="2" fillId="0" borderId="7" xfId="1" applyNumberFormat="1" applyFont="1" applyBorder="1"/>
    <xf numFmtId="3" fontId="1" fillId="0" borderId="6" xfId="1" applyNumberFormat="1" applyBorder="1"/>
    <xf numFmtId="3" fontId="1" fillId="0" borderId="7" xfId="1" applyNumberFormat="1" applyBorder="1" applyAlignment="1">
      <alignment vertical="center"/>
    </xf>
    <xf numFmtId="3" fontId="1" fillId="0" borderId="22" xfId="1" applyNumberFormat="1" applyBorder="1" applyAlignment="1">
      <alignment vertical="center"/>
    </xf>
    <xf numFmtId="3" fontId="7" fillId="0" borderId="6" xfId="1" applyNumberFormat="1" applyFont="1" applyBorder="1"/>
    <xf numFmtId="3" fontId="1" fillId="0" borderId="7" xfId="1" applyNumberFormat="1" applyBorder="1"/>
    <xf numFmtId="3" fontId="1" fillId="0" borderId="6" xfId="1" applyNumberFormat="1" applyBorder="1" applyAlignment="1">
      <alignment wrapText="1"/>
    </xf>
    <xf numFmtId="3" fontId="1" fillId="0" borderId="7" xfId="1" applyNumberFormat="1" applyBorder="1" applyAlignment="1">
      <alignment wrapText="1"/>
    </xf>
    <xf numFmtId="3" fontId="1" fillId="0" borderId="17" xfId="1" applyNumberFormat="1" applyBorder="1"/>
    <xf numFmtId="3" fontId="2" fillId="0" borderId="17" xfId="1" applyNumberFormat="1" applyFont="1" applyBorder="1"/>
    <xf numFmtId="3" fontId="2" fillId="0" borderId="9" xfId="1" applyNumberFormat="1" applyFont="1" applyBorder="1"/>
    <xf numFmtId="3" fontId="1" fillId="0" borderId="14" xfId="1" applyNumberFormat="1" applyBorder="1" applyAlignment="1">
      <alignment vertical="center"/>
    </xf>
    <xf numFmtId="3" fontId="1" fillId="4" borderId="20" xfId="1" applyNumberFormat="1" applyFill="1" applyBorder="1" applyAlignment="1">
      <alignment vertical="center"/>
    </xf>
    <xf numFmtId="3" fontId="1" fillId="0" borderId="21" xfId="1" applyNumberFormat="1" applyBorder="1" applyAlignment="1">
      <alignment vertical="center"/>
    </xf>
    <xf numFmtId="3" fontId="1" fillId="0" borderId="8" xfId="1" applyNumberFormat="1" applyBorder="1"/>
    <xf numFmtId="3" fontId="2" fillId="2" borderId="17" xfId="1" applyNumberFormat="1" applyFont="1" applyFill="1" applyBorder="1"/>
    <xf numFmtId="3" fontId="2" fillId="2" borderId="19" xfId="1" applyNumberFormat="1" applyFont="1" applyFill="1" applyBorder="1"/>
    <xf numFmtId="3" fontId="2" fillId="0" borderId="24" xfId="1" applyNumberFormat="1" applyFont="1" applyBorder="1"/>
    <xf numFmtId="3" fontId="1" fillId="0" borderId="2" xfId="1" applyNumberFormat="1" applyBorder="1" applyAlignment="1">
      <alignment vertical="center"/>
    </xf>
    <xf numFmtId="3" fontId="2" fillId="0" borderId="8" xfId="1" applyNumberFormat="1" applyFont="1" applyBorder="1"/>
    <xf numFmtId="3" fontId="5" fillId="0" borderId="17" xfId="1" applyNumberFormat="1" applyFont="1" applyBorder="1"/>
    <xf numFmtId="3" fontId="2" fillId="0" borderId="15" xfId="1" applyNumberFormat="1" applyFont="1" applyBorder="1"/>
    <xf numFmtId="3" fontId="2" fillId="2" borderId="16" xfId="1" applyNumberFormat="1" applyFont="1" applyFill="1" applyBorder="1"/>
    <xf numFmtId="3" fontId="1" fillId="0" borderId="0" xfId="1" applyNumberFormat="1" applyAlignment="1">
      <alignment vertical="center"/>
    </xf>
    <xf numFmtId="3" fontId="9" fillId="0" borderId="0" xfId="1" applyNumberFormat="1" applyFont="1"/>
    <xf numFmtId="3" fontId="1" fillId="0" borderId="0" xfId="1" applyNumberFormat="1"/>
    <xf numFmtId="3" fontId="7" fillId="0" borderId="22" xfId="1" applyNumberFormat="1" applyFont="1" applyBorder="1" applyAlignment="1">
      <alignment vertical="center"/>
    </xf>
    <xf numFmtId="3" fontId="5" fillId="0" borderId="8" xfId="1" applyNumberFormat="1" applyFont="1" applyBorder="1"/>
    <xf numFmtId="0" fontId="5" fillId="0" borderId="8" xfId="1" applyFont="1" applyBorder="1"/>
    <xf numFmtId="3" fontId="2" fillId="0" borderId="5" xfId="1" applyNumberFormat="1" applyFont="1" applyBorder="1"/>
    <xf numFmtId="0" fontId="1" fillId="0" borderId="25" xfId="1" applyBorder="1" applyAlignment="1">
      <alignment horizontal="center" vertical="center"/>
    </xf>
    <xf numFmtId="3" fontId="1" fillId="0" borderId="13" xfId="1" applyNumberFormat="1" applyBorder="1" applyAlignment="1">
      <alignment vertical="center"/>
    </xf>
    <xf numFmtId="3" fontId="1" fillId="0" borderId="26" xfId="1" applyNumberFormat="1" applyBorder="1" applyAlignment="1">
      <alignment vertical="center"/>
    </xf>
    <xf numFmtId="3" fontId="1" fillId="0" borderId="5" xfId="1" applyNumberFormat="1" applyBorder="1" applyAlignment="1">
      <alignment vertical="center"/>
    </xf>
    <xf numFmtId="3" fontId="1" fillId="0" borderId="27" xfId="1" applyNumberFormat="1" applyBorder="1" applyAlignment="1">
      <alignment vertical="center"/>
    </xf>
    <xf numFmtId="3" fontId="2" fillId="2" borderId="6" xfId="1" applyNumberFormat="1" applyFont="1" applyFill="1" applyBorder="1"/>
    <xf numFmtId="3" fontId="2" fillId="2" borderId="25" xfId="1" applyNumberFormat="1" applyFont="1" applyFill="1" applyBorder="1"/>
    <xf numFmtId="3" fontId="2" fillId="2" borderId="28" xfId="1" applyNumberFormat="1" applyFont="1" applyFill="1" applyBorder="1"/>
    <xf numFmtId="0" fontId="3" fillId="5" borderId="11" xfId="1" applyFont="1" applyFill="1" applyBorder="1" applyAlignment="1">
      <alignment horizontal="center"/>
    </xf>
    <xf numFmtId="0" fontId="3" fillId="5" borderId="11" xfId="1" applyFont="1" applyFill="1" applyBorder="1" applyAlignment="1">
      <alignment horizontal="left"/>
    </xf>
    <xf numFmtId="3" fontId="3" fillId="5" borderId="11" xfId="1" applyNumberFormat="1" applyFont="1" applyFill="1" applyBorder="1" applyAlignment="1">
      <alignment horizontal="right" vertical="center"/>
    </xf>
    <xf numFmtId="3" fontId="3" fillId="5" borderId="12" xfId="1" applyNumberFormat="1" applyFont="1" applyFill="1" applyBorder="1" applyAlignment="1">
      <alignment horizontal="right" vertical="center"/>
    </xf>
    <xf numFmtId="49" fontId="1" fillId="0" borderId="25" xfId="1" applyNumberFormat="1" applyBorder="1"/>
    <xf numFmtId="3" fontId="1" fillId="0" borderId="25" xfId="1" applyNumberFormat="1" applyBorder="1"/>
    <xf numFmtId="3" fontId="1" fillId="0" borderId="23" xfId="1" applyNumberFormat="1" applyBorder="1" applyAlignment="1">
      <alignment vertical="center"/>
    </xf>
    <xf numFmtId="3" fontId="1" fillId="0" borderId="20" xfId="1" applyNumberFormat="1" applyBorder="1" applyAlignment="1">
      <alignment vertical="center"/>
    </xf>
    <xf numFmtId="3" fontId="5" fillId="0" borderId="22" xfId="1" applyNumberFormat="1" applyFont="1" applyBorder="1" applyAlignment="1">
      <alignment vertical="center"/>
    </xf>
    <xf numFmtId="3" fontId="2" fillId="0" borderId="22" xfId="1" applyNumberFormat="1" applyFont="1" applyBorder="1" applyAlignment="1">
      <alignment vertical="center"/>
    </xf>
    <xf numFmtId="49" fontId="1" fillId="0" borderId="17" xfId="1" applyNumberFormat="1" applyBorder="1" applyAlignment="1">
      <alignment wrapText="1"/>
    </xf>
    <xf numFmtId="3" fontId="5" fillId="0" borderId="8" xfId="1" applyNumberFormat="1" applyFont="1" applyBorder="1" applyAlignment="1">
      <alignment vertical="center"/>
    </xf>
    <xf numFmtId="3" fontId="7" fillId="0" borderId="8" xfId="1" applyNumberFormat="1" applyFont="1" applyBorder="1" applyAlignment="1">
      <alignment vertical="center"/>
    </xf>
    <xf numFmtId="3" fontId="5" fillId="0" borderId="17" xfId="1" applyNumberFormat="1" applyFont="1" applyBorder="1" applyAlignment="1">
      <alignment vertical="center"/>
    </xf>
    <xf numFmtId="3" fontId="2" fillId="4" borderId="17" xfId="1" applyNumberFormat="1" applyFont="1" applyFill="1" applyBorder="1" applyAlignment="1">
      <alignment vertical="center"/>
    </xf>
    <xf numFmtId="3" fontId="5" fillId="0" borderId="17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vertical="center"/>
    </xf>
    <xf numFmtId="3" fontId="2" fillId="0" borderId="17" xfId="1" applyNumberFormat="1" applyFont="1" applyBorder="1" applyAlignment="1">
      <alignment vertical="center" wrapText="1"/>
    </xf>
    <xf numFmtId="3" fontId="1" fillId="0" borderId="17" xfId="1" applyNumberForma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3" fontId="1" fillId="0" borderId="8" xfId="1" applyNumberFormat="1" applyBorder="1" applyAlignment="1">
      <alignment vertical="center"/>
    </xf>
    <xf numFmtId="49" fontId="1" fillId="0" borderId="8" xfId="1" applyNumberFormat="1" applyBorder="1"/>
    <xf numFmtId="0" fontId="0" fillId="0" borderId="17" xfId="1" applyFont="1" applyBorder="1" applyAlignment="1">
      <alignment wrapText="1"/>
    </xf>
    <xf numFmtId="3" fontId="1" fillId="0" borderId="17" xfId="1" applyNumberFormat="1" applyBorder="1" applyAlignment="1">
      <alignment vertical="center" wrapText="1"/>
    </xf>
    <xf numFmtId="3" fontId="15" fillId="0" borderId="6" xfId="1" applyNumberFormat="1" applyFont="1" applyBorder="1" applyAlignment="1">
      <alignment vertical="center"/>
    </xf>
    <xf numFmtId="3" fontId="5" fillId="6" borderId="7" xfId="1" applyNumberFormat="1" applyFont="1" applyFill="1" applyBorder="1" applyAlignment="1">
      <alignment vertical="center"/>
    </xf>
    <xf numFmtId="0" fontId="5" fillId="0" borderId="17" xfId="1" applyFont="1" applyBorder="1" applyAlignment="1">
      <alignment wrapText="1"/>
    </xf>
    <xf numFmtId="3" fontId="1" fillId="6" borderId="7" xfId="1" applyNumberFormat="1" applyFill="1" applyBorder="1" applyAlignment="1">
      <alignment vertical="center"/>
    </xf>
    <xf numFmtId="3" fontId="5" fillId="6" borderId="8" xfId="1" applyNumberFormat="1" applyFont="1" applyFill="1" applyBorder="1" applyAlignment="1">
      <alignment vertical="center"/>
    </xf>
    <xf numFmtId="3" fontId="6" fillId="6" borderId="7" xfId="1" applyNumberFormat="1" applyFont="1" applyFill="1" applyBorder="1" applyAlignment="1">
      <alignment vertical="center"/>
    </xf>
    <xf numFmtId="3" fontId="6" fillId="0" borderId="17" xfId="1" applyNumberFormat="1" applyFont="1" applyBorder="1" applyAlignment="1">
      <alignment horizontal="right" vertical="center"/>
    </xf>
    <xf numFmtId="3" fontId="15" fillId="0" borderId="7" xfId="1" applyNumberFormat="1" applyFont="1" applyBorder="1" applyAlignment="1">
      <alignment vertical="center"/>
    </xf>
    <xf numFmtId="3" fontId="4" fillId="0" borderId="17" xfId="1" applyNumberFormat="1" applyFont="1" applyBorder="1"/>
    <xf numFmtId="3" fontId="4" fillId="0" borderId="6" xfId="1" applyNumberFormat="1" applyFont="1" applyBorder="1"/>
    <xf numFmtId="0" fontId="2" fillId="4" borderId="25" xfId="1" applyFont="1" applyFill="1" applyBorder="1" applyAlignment="1">
      <alignment horizontal="center" vertical="center"/>
    </xf>
    <xf numFmtId="0" fontId="3" fillId="4" borderId="19" xfId="1" applyFont="1" applyFill="1" applyBorder="1"/>
    <xf numFmtId="3" fontId="3" fillId="4" borderId="19" xfId="1" applyNumberFormat="1" applyFont="1" applyFill="1" applyBorder="1"/>
    <xf numFmtId="3" fontId="1" fillId="4" borderId="25" xfId="1" applyNumberFormat="1" applyFill="1" applyBorder="1" applyAlignment="1">
      <alignment vertical="center"/>
    </xf>
    <xf numFmtId="3" fontId="1" fillId="4" borderId="29" xfId="1" applyNumberFormat="1" applyFill="1" applyBorder="1" applyAlignment="1">
      <alignment vertical="center"/>
    </xf>
    <xf numFmtId="0" fontId="2" fillId="0" borderId="25" xfId="1" applyFont="1" applyBorder="1" applyAlignment="1">
      <alignment horizontal="center" vertical="center"/>
    </xf>
    <xf numFmtId="0" fontId="2" fillId="0" borderId="8" xfId="1" applyFont="1" applyBorder="1" applyAlignment="1">
      <alignment wrapText="1"/>
    </xf>
    <xf numFmtId="0" fontId="2" fillId="0" borderId="19" xfId="1" applyFont="1" applyBorder="1" applyAlignment="1">
      <alignment wrapText="1"/>
    </xf>
    <xf numFmtId="3" fontId="2" fillId="4" borderId="1" xfId="1" applyNumberFormat="1" applyFont="1" applyFill="1" applyBorder="1" applyAlignment="1">
      <alignment horizontal="right" vertical="center"/>
    </xf>
    <xf numFmtId="3" fontId="2" fillId="4" borderId="2" xfId="1" applyNumberFormat="1" applyFont="1" applyFill="1" applyBorder="1" applyAlignment="1">
      <alignment horizontal="right" vertical="center"/>
    </xf>
    <xf numFmtId="3" fontId="2" fillId="4" borderId="20" xfId="1" applyNumberFormat="1" applyFont="1" applyFill="1" applyBorder="1" applyAlignment="1">
      <alignment horizontal="right" vertical="center"/>
    </xf>
    <xf numFmtId="3" fontId="2" fillId="2" borderId="13" xfId="1" applyNumberFormat="1" applyFont="1" applyFill="1" applyBorder="1"/>
    <xf numFmtId="49" fontId="5" fillId="0" borderId="17" xfId="1" applyNumberFormat="1" applyFont="1" applyBorder="1" applyAlignment="1">
      <alignment wrapText="1"/>
    </xf>
    <xf numFmtId="0" fontId="3" fillId="5" borderId="19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left" vertical="center"/>
    </xf>
    <xf numFmtId="3" fontId="3" fillId="5" borderId="25" xfId="1" applyNumberFormat="1" applyFont="1" applyFill="1" applyBorder="1" applyAlignment="1">
      <alignment vertical="center"/>
    </xf>
    <xf numFmtId="3" fontId="10" fillId="5" borderId="25" xfId="1" applyNumberFormat="1" applyFont="1" applyFill="1" applyBorder="1" applyAlignment="1">
      <alignment vertical="center"/>
    </xf>
    <xf numFmtId="0" fontId="2" fillId="2" borderId="30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vertical="center"/>
    </xf>
    <xf numFmtId="3" fontId="2" fillId="2" borderId="13" xfId="1" applyNumberFormat="1" applyFont="1" applyFill="1" applyBorder="1" applyAlignment="1">
      <alignment vertical="center"/>
    </xf>
    <xf numFmtId="3" fontId="4" fillId="2" borderId="13" xfId="1" applyNumberFormat="1" applyFont="1" applyFill="1" applyBorder="1" applyAlignment="1">
      <alignment vertical="center"/>
    </xf>
    <xf numFmtId="3" fontId="2" fillId="6" borderId="5" xfId="1" applyNumberFormat="1" applyFont="1" applyFill="1" applyBorder="1" applyAlignment="1">
      <alignment vertical="center"/>
    </xf>
    <xf numFmtId="3" fontId="7" fillId="6" borderId="7" xfId="1" applyNumberFormat="1" applyFont="1" applyFill="1" applyBorder="1" applyAlignment="1">
      <alignment vertical="center"/>
    </xf>
    <xf numFmtId="3" fontId="8" fillId="6" borderId="7" xfId="1" applyNumberFormat="1" applyFont="1" applyFill="1" applyBorder="1" applyAlignment="1">
      <alignment vertical="center"/>
    </xf>
    <xf numFmtId="3" fontId="2" fillId="6" borderId="7" xfId="1" applyNumberFormat="1" applyFont="1" applyFill="1" applyBorder="1" applyAlignment="1">
      <alignment vertical="center"/>
    </xf>
    <xf numFmtId="3" fontId="5" fillId="6" borderId="17" xfId="1" applyNumberFormat="1" applyFont="1" applyFill="1" applyBorder="1" applyAlignment="1">
      <alignment vertical="center"/>
    </xf>
    <xf numFmtId="3" fontId="5" fillId="6" borderId="17" xfId="1" applyNumberFormat="1" applyFont="1" applyFill="1" applyBorder="1" applyAlignment="1">
      <alignment horizontal="right" vertical="center"/>
    </xf>
    <xf numFmtId="3" fontId="6" fillId="6" borderId="17" xfId="1" applyNumberFormat="1" applyFont="1" applyFill="1" applyBorder="1" applyAlignment="1">
      <alignment horizontal="right" vertical="center"/>
    </xf>
    <xf numFmtId="3" fontId="2" fillId="6" borderId="17" xfId="1" applyNumberFormat="1" applyFont="1" applyFill="1" applyBorder="1" applyAlignment="1">
      <alignment vertical="center"/>
    </xf>
    <xf numFmtId="3" fontId="16" fillId="6" borderId="17" xfId="1" applyNumberFormat="1" applyFont="1" applyFill="1" applyBorder="1" applyAlignment="1">
      <alignment vertical="center"/>
    </xf>
    <xf numFmtId="3" fontId="5" fillId="6" borderId="17" xfId="1" applyNumberFormat="1" applyFont="1" applyFill="1" applyBorder="1"/>
    <xf numFmtId="3" fontId="2" fillId="6" borderId="8" xfId="1" applyNumberFormat="1" applyFont="1" applyFill="1" applyBorder="1"/>
    <xf numFmtId="3" fontId="1" fillId="6" borderId="8" xfId="1" applyNumberFormat="1" applyFill="1" applyBorder="1" applyAlignment="1">
      <alignment vertical="center"/>
    </xf>
    <xf numFmtId="3" fontId="2" fillId="6" borderId="19" xfId="1" applyNumberFormat="1" applyFont="1" applyFill="1" applyBorder="1"/>
    <xf numFmtId="3" fontId="1" fillId="6" borderId="25" xfId="1" applyNumberFormat="1" applyFill="1" applyBorder="1" applyAlignment="1">
      <alignment vertical="center"/>
    </xf>
    <xf numFmtId="3" fontId="6" fillId="6" borderId="7" xfId="1" applyNumberFormat="1" applyFont="1" applyFill="1" applyBorder="1" applyAlignment="1">
      <alignment horizontal="right" vertical="center"/>
    </xf>
    <xf numFmtId="3" fontId="6" fillId="7" borderId="7" xfId="1" applyNumberFormat="1" applyFont="1" applyFill="1" applyBorder="1" applyAlignment="1">
      <alignment vertical="center"/>
    </xf>
    <xf numFmtId="3" fontId="5" fillId="7" borderId="8" xfId="1" applyNumberFormat="1" applyFont="1" applyFill="1" applyBorder="1" applyAlignment="1">
      <alignment vertical="center"/>
    </xf>
    <xf numFmtId="3" fontId="5" fillId="7" borderId="7" xfId="1" applyNumberFormat="1" applyFont="1" applyFill="1" applyBorder="1" applyAlignment="1">
      <alignment vertical="center"/>
    </xf>
    <xf numFmtId="3" fontId="7" fillId="7" borderId="7" xfId="1" applyNumberFormat="1" applyFont="1" applyFill="1" applyBorder="1" applyAlignment="1">
      <alignment vertical="center"/>
    </xf>
    <xf numFmtId="3" fontId="7" fillId="7" borderId="8" xfId="1" applyNumberFormat="1" applyFont="1" applyFill="1" applyBorder="1" applyAlignment="1">
      <alignment vertical="center"/>
    </xf>
    <xf numFmtId="3" fontId="8" fillId="7" borderId="7" xfId="1" applyNumberFormat="1" applyFont="1" applyFill="1" applyBorder="1" applyAlignment="1">
      <alignment vertical="center"/>
    </xf>
    <xf numFmtId="3" fontId="5" fillId="7" borderId="7" xfId="1" applyNumberFormat="1" applyFont="1" applyFill="1" applyBorder="1" applyAlignment="1">
      <alignment vertical="center" wrapText="1"/>
    </xf>
    <xf numFmtId="3" fontId="5" fillId="7" borderId="6" xfId="1" applyNumberFormat="1" applyFont="1" applyFill="1" applyBorder="1" applyAlignment="1">
      <alignment vertical="center"/>
    </xf>
    <xf numFmtId="3" fontId="2" fillId="7" borderId="7" xfId="1" applyNumberFormat="1" applyFont="1" applyFill="1" applyBorder="1" applyAlignment="1">
      <alignment vertical="center"/>
    </xf>
    <xf numFmtId="3" fontId="5" fillId="7" borderId="6" xfId="1" applyNumberFormat="1" applyFont="1" applyFill="1" applyBorder="1" applyAlignment="1">
      <alignment vertical="center" wrapText="1"/>
    </xf>
    <xf numFmtId="3" fontId="2" fillId="7" borderId="6" xfId="1" applyNumberFormat="1" applyFont="1" applyFill="1" applyBorder="1" applyAlignment="1">
      <alignment vertical="center"/>
    </xf>
    <xf numFmtId="3" fontId="1" fillId="7" borderId="6" xfId="1" applyNumberFormat="1" applyFill="1" applyBorder="1" applyAlignment="1">
      <alignment vertical="center"/>
    </xf>
    <xf numFmtId="3" fontId="16" fillId="7" borderId="6" xfId="1" applyNumberFormat="1" applyFont="1" applyFill="1" applyBorder="1" applyAlignment="1">
      <alignment vertical="center"/>
    </xf>
    <xf numFmtId="3" fontId="2" fillId="7" borderId="8" xfId="1" applyNumberFormat="1" applyFont="1" applyFill="1" applyBorder="1" applyAlignment="1">
      <alignment vertical="center" wrapText="1"/>
    </xf>
    <xf numFmtId="3" fontId="2" fillId="6" borderId="7" xfId="1" applyNumberFormat="1" applyFont="1" applyFill="1" applyBorder="1"/>
    <xf numFmtId="3" fontId="2" fillId="6" borderId="6" xfId="1" applyNumberFormat="1" applyFont="1" applyFill="1" applyBorder="1"/>
    <xf numFmtId="3" fontId="2" fillId="6" borderId="17" xfId="1" applyNumberFormat="1" applyFont="1" applyFill="1" applyBorder="1"/>
    <xf numFmtId="3" fontId="1" fillId="6" borderId="22" xfId="1" applyNumberFormat="1" applyFill="1" applyBorder="1" applyAlignment="1">
      <alignment vertical="center"/>
    </xf>
    <xf numFmtId="3" fontId="1" fillId="6" borderId="13" xfId="1" applyNumberFormat="1" applyFill="1" applyBorder="1" applyAlignment="1">
      <alignment vertical="center"/>
    </xf>
    <xf numFmtId="3" fontId="1" fillId="6" borderId="26" xfId="1" applyNumberFormat="1" applyFill="1" applyBorder="1" applyAlignment="1">
      <alignment vertical="center"/>
    </xf>
    <xf numFmtId="3" fontId="15" fillId="6" borderId="7" xfId="1" applyNumberFormat="1" applyFont="1" applyFill="1" applyBorder="1" applyAlignment="1">
      <alignment vertical="center"/>
    </xf>
    <xf numFmtId="3" fontId="7" fillId="6" borderId="22" xfId="1" applyNumberFormat="1" applyFont="1" applyFill="1" applyBorder="1" applyAlignment="1">
      <alignment vertical="center"/>
    </xf>
    <xf numFmtId="3" fontId="1" fillId="6" borderId="6" xfId="1" applyNumberFormat="1" applyFill="1" applyBorder="1" applyAlignment="1">
      <alignment vertical="center"/>
    </xf>
    <xf numFmtId="3" fontId="4" fillId="6" borderId="6" xfId="1" applyNumberFormat="1" applyFont="1" applyFill="1" applyBorder="1"/>
    <xf numFmtId="3" fontId="1" fillId="6" borderId="21" xfId="1" applyNumberFormat="1" applyFill="1" applyBorder="1" applyAlignment="1">
      <alignment vertical="center"/>
    </xf>
    <xf numFmtId="3" fontId="4" fillId="6" borderId="17" xfId="1" applyNumberFormat="1" applyFont="1" applyFill="1" applyBorder="1"/>
    <xf numFmtId="3" fontId="4" fillId="6" borderId="7" xfId="1" applyNumberFormat="1" applyFont="1" applyFill="1" applyBorder="1" applyAlignment="1">
      <alignment vertical="center"/>
    </xf>
    <xf numFmtId="3" fontId="1" fillId="7" borderId="6" xfId="1" applyNumberFormat="1" applyFill="1" applyBorder="1"/>
    <xf numFmtId="3" fontId="2" fillId="7" borderId="7" xfId="1" applyNumberFormat="1" applyFont="1" applyFill="1" applyBorder="1"/>
    <xf numFmtId="3" fontId="1" fillId="7" borderId="25" xfId="1" applyNumberFormat="1" applyFill="1" applyBorder="1"/>
    <xf numFmtId="3" fontId="2" fillId="7" borderId="5" xfId="1" applyNumberFormat="1" applyFont="1" applyFill="1" applyBorder="1"/>
    <xf numFmtId="3" fontId="1" fillId="7" borderId="5" xfId="1" applyNumberFormat="1" applyFill="1" applyBorder="1" applyAlignment="1">
      <alignment vertical="center"/>
    </xf>
    <xf numFmtId="3" fontId="1" fillId="7" borderId="27" xfId="1" applyNumberFormat="1" applyFill="1" applyBorder="1" applyAlignment="1">
      <alignment vertical="center"/>
    </xf>
    <xf numFmtId="3" fontId="2" fillId="7" borderId="6" xfId="1" applyNumberFormat="1" applyFont="1" applyFill="1" applyBorder="1"/>
    <xf numFmtId="3" fontId="1" fillId="7" borderId="7" xfId="1" applyNumberFormat="1" applyFill="1" applyBorder="1" applyAlignment="1">
      <alignment vertical="center"/>
    </xf>
    <xf numFmtId="3" fontId="1" fillId="7" borderId="22" xfId="1" applyNumberFormat="1" applyFill="1" applyBorder="1" applyAlignment="1">
      <alignment vertical="center"/>
    </xf>
    <xf numFmtId="3" fontId="1" fillId="7" borderId="8" xfId="1" applyNumberFormat="1" applyFill="1" applyBorder="1" applyAlignment="1">
      <alignment vertical="center"/>
    </xf>
    <xf numFmtId="3" fontId="1" fillId="7" borderId="17" xfId="1" applyNumberFormat="1" applyFill="1" applyBorder="1"/>
    <xf numFmtId="3" fontId="2" fillId="7" borderId="17" xfId="1" applyNumberFormat="1" applyFont="1" applyFill="1" applyBorder="1"/>
    <xf numFmtId="3" fontId="7" fillId="7" borderId="6" xfId="1" applyNumberFormat="1" applyFont="1" applyFill="1" applyBorder="1"/>
    <xf numFmtId="3" fontId="1" fillId="7" borderId="7" xfId="1" applyNumberFormat="1" applyFill="1" applyBorder="1"/>
    <xf numFmtId="3" fontId="5" fillId="7" borderId="17" xfId="1" applyNumberFormat="1" applyFont="1" applyFill="1" applyBorder="1" applyAlignment="1">
      <alignment vertical="center"/>
    </xf>
    <xf numFmtId="3" fontId="5" fillId="7" borderId="17" xfId="1" applyNumberFormat="1" applyFont="1" applyFill="1" applyBorder="1" applyAlignment="1">
      <alignment horizontal="right" vertical="center"/>
    </xf>
    <xf numFmtId="3" fontId="1" fillId="7" borderId="17" xfId="1" applyNumberFormat="1" applyFill="1" applyBorder="1" applyAlignment="1">
      <alignment vertical="center"/>
    </xf>
    <xf numFmtId="3" fontId="5" fillId="7" borderId="8" xfId="1" applyNumberFormat="1" applyFont="1" applyFill="1" applyBorder="1"/>
    <xf numFmtId="3" fontId="1" fillId="7" borderId="7" xfId="1" applyNumberFormat="1" applyFill="1" applyBorder="1" applyAlignment="1">
      <alignment wrapText="1"/>
    </xf>
    <xf numFmtId="3" fontId="1" fillId="7" borderId="6" xfId="1" applyNumberFormat="1" applyFill="1" applyBorder="1" applyAlignment="1">
      <alignment vertical="center" wrapText="1"/>
    </xf>
    <xf numFmtId="3" fontId="1" fillId="7" borderId="6" xfId="1" applyNumberFormat="1" applyFill="1" applyBorder="1" applyAlignment="1">
      <alignment wrapText="1"/>
    </xf>
    <xf numFmtId="49" fontId="0" fillId="0" borderId="17" xfId="1" applyNumberFormat="1" applyFont="1" applyBorder="1"/>
    <xf numFmtId="0" fontId="1" fillId="6" borderId="0" xfId="1" applyFill="1"/>
    <xf numFmtId="0" fontId="1" fillId="7" borderId="0" xfId="1" applyFill="1"/>
    <xf numFmtId="3" fontId="1" fillId="7" borderId="8" xfId="1" applyNumberFormat="1" applyFill="1" applyBorder="1"/>
    <xf numFmtId="3" fontId="1" fillId="7" borderId="21" xfId="1" applyNumberFormat="1" applyFill="1" applyBorder="1" applyAlignment="1">
      <alignment vertical="center"/>
    </xf>
    <xf numFmtId="3" fontId="5" fillId="7" borderId="17" xfId="1" applyNumberFormat="1" applyFont="1" applyFill="1" applyBorder="1"/>
    <xf numFmtId="3" fontId="5" fillId="7" borderId="22" xfId="1" applyNumberFormat="1" applyFont="1" applyFill="1" applyBorder="1" applyAlignment="1">
      <alignment vertical="center"/>
    </xf>
    <xf numFmtId="3" fontId="6" fillId="7" borderId="6" xfId="1" applyNumberFormat="1" applyFont="1" applyFill="1" applyBorder="1" applyAlignment="1">
      <alignment vertical="center"/>
    </xf>
    <xf numFmtId="3" fontId="17" fillId="7" borderId="6" xfId="1" applyNumberFormat="1" applyFont="1" applyFill="1" applyBorder="1" applyAlignment="1">
      <alignment vertical="center"/>
    </xf>
    <xf numFmtId="0" fontId="5" fillId="7" borderId="17" xfId="1" applyFont="1" applyFill="1" applyBorder="1" applyAlignment="1">
      <alignment wrapText="1"/>
    </xf>
    <xf numFmtId="0" fontId="0" fillId="0" borderId="0" xfId="1" applyFont="1"/>
    <xf numFmtId="3" fontId="2" fillId="7" borderId="8" xfId="1" applyNumberFormat="1" applyFont="1" applyFill="1" applyBorder="1"/>
    <xf numFmtId="3" fontId="2" fillId="7" borderId="19" xfId="1" applyNumberFormat="1" applyFont="1" applyFill="1" applyBorder="1"/>
    <xf numFmtId="3" fontId="1" fillId="7" borderId="25" xfId="1" applyNumberFormat="1" applyFill="1" applyBorder="1" applyAlignment="1">
      <alignment vertical="center"/>
    </xf>
    <xf numFmtId="3" fontId="2" fillId="7" borderId="15" xfId="1" applyNumberFormat="1" applyFont="1" applyFill="1" applyBorder="1"/>
    <xf numFmtId="3" fontId="5" fillId="7" borderId="6" xfId="1" applyNumberFormat="1" applyFont="1" applyFill="1" applyBorder="1" applyAlignment="1">
      <alignment horizontal="right" vertical="center"/>
    </xf>
    <xf numFmtId="3" fontId="1" fillId="7" borderId="13" xfId="1" applyNumberFormat="1" applyFill="1" applyBorder="1" applyAlignment="1">
      <alignment vertical="center"/>
    </xf>
    <xf numFmtId="3" fontId="5" fillId="7" borderId="7" xfId="1" applyNumberFormat="1" applyFont="1" applyFill="1" applyBorder="1"/>
    <xf numFmtId="3" fontId="5" fillId="7" borderId="6" xfId="1" applyNumberFormat="1" applyFont="1" applyFill="1" applyBorder="1"/>
    <xf numFmtId="3" fontId="1" fillId="7" borderId="29" xfId="1" applyNumberFormat="1" applyFill="1" applyBorder="1" applyAlignment="1">
      <alignment vertical="center"/>
    </xf>
    <xf numFmtId="3" fontId="5" fillId="7" borderId="22" xfId="1" applyNumberFormat="1" applyFont="1" applyFill="1" applyBorder="1" applyAlignment="1">
      <alignment horizontal="right" vertical="center"/>
    </xf>
    <xf numFmtId="3" fontId="6" fillId="7" borderId="17" xfId="1" applyNumberFormat="1" applyFont="1" applyFill="1" applyBorder="1" applyAlignment="1">
      <alignment vertical="center"/>
    </xf>
    <xf numFmtId="3" fontId="5" fillId="7" borderId="7" xfId="1" applyNumberFormat="1" applyFont="1" applyFill="1" applyBorder="1" applyAlignment="1">
      <alignment horizontal="right" vertical="center"/>
    </xf>
    <xf numFmtId="3" fontId="1" fillId="7" borderId="2" xfId="1" applyNumberFormat="1" applyFill="1" applyBorder="1" applyAlignment="1">
      <alignment vertical="center"/>
    </xf>
    <xf numFmtId="3" fontId="1" fillId="7" borderId="20" xfId="1" applyNumberFormat="1" applyFill="1" applyBorder="1" applyAlignment="1">
      <alignment vertical="center"/>
    </xf>
    <xf numFmtId="3" fontId="2" fillId="7" borderId="22" xfId="1" applyNumberFormat="1" applyFont="1" applyFill="1" applyBorder="1" applyAlignment="1">
      <alignment vertical="center"/>
    </xf>
    <xf numFmtId="0" fontId="16" fillId="0" borderId="17" xfId="1" applyFont="1" applyBorder="1" applyAlignment="1">
      <alignment wrapText="1"/>
    </xf>
    <xf numFmtId="3" fontId="6" fillId="8" borderId="7" xfId="1" applyNumberFormat="1" applyFont="1" applyFill="1" applyBorder="1" applyAlignment="1">
      <alignment vertical="center"/>
    </xf>
    <xf numFmtId="0" fontId="2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vertical="center" wrapText="1"/>
    </xf>
    <xf numFmtId="3" fontId="5" fillId="7" borderId="13" xfId="1" applyNumberFormat="1" applyFont="1" applyFill="1" applyBorder="1" applyAlignment="1">
      <alignment vertical="center" wrapText="1"/>
    </xf>
    <xf numFmtId="3" fontId="5" fillId="7" borderId="13" xfId="1" applyNumberFormat="1" applyFont="1" applyFill="1" applyBorder="1" applyAlignment="1">
      <alignment vertical="center"/>
    </xf>
    <xf numFmtId="3" fontId="5" fillId="7" borderId="30" xfId="1" applyNumberFormat="1" applyFont="1" applyFill="1" applyBorder="1" applyAlignment="1">
      <alignment vertical="center"/>
    </xf>
    <xf numFmtId="3" fontId="6" fillId="7" borderId="13" xfId="1" applyNumberFormat="1" applyFont="1" applyFill="1" applyBorder="1" applyAlignment="1">
      <alignment vertical="center"/>
    </xf>
    <xf numFmtId="3" fontId="5" fillId="7" borderId="8" xfId="1" applyNumberFormat="1" applyFont="1" applyFill="1" applyBorder="1" applyAlignment="1">
      <alignment vertical="center" wrapText="1"/>
    </xf>
    <xf numFmtId="3" fontId="16" fillId="7" borderId="8" xfId="1" applyNumberFormat="1" applyFont="1" applyFill="1" applyBorder="1" applyAlignment="1">
      <alignment vertical="center" wrapText="1"/>
    </xf>
    <xf numFmtId="0" fontId="5" fillId="6" borderId="17" xfId="1" applyFont="1" applyFill="1" applyBorder="1" applyAlignment="1">
      <alignment wrapText="1"/>
    </xf>
    <xf numFmtId="3" fontId="5" fillId="6" borderId="22" xfId="1" applyNumberFormat="1" applyFont="1" applyFill="1" applyBorder="1" applyAlignment="1">
      <alignment vertical="center"/>
    </xf>
    <xf numFmtId="0" fontId="0" fillId="6" borderId="0" xfId="1" applyFont="1" applyFill="1" applyAlignment="1">
      <alignment vertical="center"/>
    </xf>
    <xf numFmtId="0" fontId="1" fillId="6" borderId="0" xfId="1" applyFill="1" applyAlignment="1">
      <alignment vertical="center"/>
    </xf>
    <xf numFmtId="0" fontId="5" fillId="9" borderId="17" xfId="1" applyFont="1" applyFill="1" applyBorder="1" applyAlignment="1">
      <alignment wrapText="1"/>
    </xf>
    <xf numFmtId="3" fontId="5" fillId="9" borderId="22" xfId="1" applyNumberFormat="1" applyFont="1" applyFill="1" applyBorder="1" applyAlignment="1">
      <alignment vertical="center"/>
    </xf>
    <xf numFmtId="3" fontId="5" fillId="9" borderId="7" xfId="1" applyNumberFormat="1" applyFont="1" applyFill="1" applyBorder="1" applyAlignment="1">
      <alignment vertical="center"/>
    </xf>
    <xf numFmtId="0" fontId="0" fillId="9" borderId="0" xfId="1" applyFont="1" applyFill="1" applyAlignment="1">
      <alignment vertical="center"/>
    </xf>
    <xf numFmtId="0" fontId="1" fillId="9" borderId="0" xfId="1" applyFill="1" applyAlignment="1">
      <alignment vertical="center"/>
    </xf>
    <xf numFmtId="0" fontId="5" fillId="10" borderId="17" xfId="1" applyFont="1" applyFill="1" applyBorder="1" applyAlignment="1">
      <alignment wrapText="1"/>
    </xf>
    <xf numFmtId="3" fontId="5" fillId="10" borderId="7" xfId="1" applyNumberFormat="1" applyFont="1" applyFill="1" applyBorder="1" applyAlignment="1">
      <alignment vertical="center"/>
    </xf>
    <xf numFmtId="0" fontId="0" fillId="10" borderId="0" xfId="1" applyFont="1" applyFill="1" applyAlignment="1">
      <alignment vertical="center"/>
    </xf>
    <xf numFmtId="0" fontId="1" fillId="10" borderId="0" xfId="1" applyFill="1" applyAlignment="1">
      <alignment vertical="center"/>
    </xf>
    <xf numFmtId="0" fontId="2" fillId="10" borderId="6" xfId="1" applyFont="1" applyFill="1" applyBorder="1" applyAlignment="1">
      <alignment vertical="center"/>
    </xf>
    <xf numFmtId="3" fontId="4" fillId="10" borderId="6" xfId="1" applyNumberFormat="1" applyFont="1" applyFill="1" applyBorder="1" applyAlignment="1">
      <alignment vertical="center"/>
    </xf>
    <xf numFmtId="0" fontId="2" fillId="9" borderId="6" xfId="1" applyFont="1" applyFill="1" applyBorder="1" applyAlignment="1">
      <alignment vertical="center"/>
    </xf>
    <xf numFmtId="3" fontId="2" fillId="9" borderId="6" xfId="1" applyNumberFormat="1" applyFont="1" applyFill="1" applyBorder="1" applyAlignment="1">
      <alignment vertical="center"/>
    </xf>
    <xf numFmtId="3" fontId="2" fillId="9" borderId="17" xfId="1" applyNumberFormat="1" applyFont="1" applyFill="1" applyBorder="1" applyAlignment="1">
      <alignment vertical="center"/>
    </xf>
    <xf numFmtId="0" fontId="5" fillId="6" borderId="6" xfId="1" applyFont="1" applyFill="1" applyBorder="1" applyAlignment="1">
      <alignment vertical="center"/>
    </xf>
    <xf numFmtId="3" fontId="1" fillId="6" borderId="17" xfId="1" applyNumberFormat="1" applyFill="1" applyBorder="1" applyAlignment="1">
      <alignment vertical="center"/>
    </xf>
    <xf numFmtId="3" fontId="6" fillId="6" borderId="6" xfId="1" applyNumberFormat="1" applyFont="1" applyFill="1" applyBorder="1" applyAlignment="1">
      <alignment vertical="center"/>
    </xf>
    <xf numFmtId="0" fontId="5" fillId="6" borderId="7" xfId="1" applyFont="1" applyFill="1" applyBorder="1" applyAlignment="1">
      <alignment vertical="center" wrapText="1"/>
    </xf>
    <xf numFmtId="3" fontId="2" fillId="6" borderId="8" xfId="1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0" fontId="18" fillId="0" borderId="0" xfId="1" applyFont="1"/>
    <xf numFmtId="0" fontId="19" fillId="2" borderId="2" xfId="1" applyFont="1" applyFill="1" applyBorder="1" applyAlignment="1">
      <alignment horizontal="center" vertical="center"/>
    </xf>
    <xf numFmtId="0" fontId="19" fillId="12" borderId="3" xfId="1" applyFont="1" applyFill="1" applyBorder="1" applyAlignment="1">
      <alignment horizontal="center" vertical="center" wrapText="1"/>
    </xf>
    <xf numFmtId="0" fontId="19" fillId="12" borderId="2" xfId="1" applyFont="1" applyFill="1" applyBorder="1" applyAlignment="1">
      <alignment vertical="center"/>
    </xf>
    <xf numFmtId="0" fontId="19" fillId="0" borderId="3" xfId="1" applyFont="1" applyBorder="1" applyAlignment="1">
      <alignment horizontal="center" vertical="center" wrapText="1"/>
    </xf>
    <xf numFmtId="0" fontId="19" fillId="0" borderId="4" xfId="1" applyFont="1" applyBorder="1" applyAlignment="1">
      <alignment vertical="center"/>
    </xf>
    <xf numFmtId="0" fontId="19" fillId="0" borderId="4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7" xfId="1" applyFont="1" applyBorder="1" applyAlignment="1">
      <alignment vertical="center"/>
    </xf>
    <xf numFmtId="0" fontId="20" fillId="0" borderId="7" xfId="1" applyFont="1" applyBorder="1" applyAlignment="1">
      <alignment horizontal="center" vertical="center"/>
    </xf>
    <xf numFmtId="0" fontId="20" fillId="0" borderId="7" xfId="1" applyFont="1" applyBorder="1" applyAlignment="1">
      <alignment vertical="center" wrapText="1"/>
    </xf>
    <xf numFmtId="0" fontId="20" fillId="0" borderId="6" xfId="1" applyFont="1" applyBorder="1" applyAlignment="1">
      <alignment vertical="center"/>
    </xf>
    <xf numFmtId="0" fontId="22" fillId="0" borderId="7" xfId="1" applyFont="1" applyBorder="1" applyAlignment="1">
      <alignment horizontal="center" vertical="center"/>
    </xf>
    <xf numFmtId="0" fontId="20" fillId="0" borderId="6" xfId="1" applyFont="1" applyBorder="1" applyAlignment="1">
      <alignment vertical="center" wrapText="1"/>
    </xf>
    <xf numFmtId="0" fontId="23" fillId="0" borderId="7" xfId="1" applyFont="1" applyBorder="1" applyAlignment="1">
      <alignment horizontal="center" vertical="center"/>
    </xf>
    <xf numFmtId="0" fontId="18" fillId="0" borderId="7" xfId="1" applyFont="1" applyBorder="1" applyAlignment="1">
      <alignment horizontal="center" vertical="center"/>
    </xf>
    <xf numFmtId="0" fontId="22" fillId="0" borderId="6" xfId="1" applyFont="1" applyBorder="1" applyAlignment="1">
      <alignment vertical="center"/>
    </xf>
    <xf numFmtId="0" fontId="19" fillId="0" borderId="7" xfId="1" applyFont="1" applyBorder="1" applyAlignment="1">
      <alignment horizontal="center" vertical="center"/>
    </xf>
    <xf numFmtId="3" fontId="25" fillId="0" borderId="6" xfId="1" applyNumberFormat="1" applyFont="1" applyBorder="1" applyAlignment="1">
      <alignment vertical="center"/>
    </xf>
    <xf numFmtId="0" fontId="19" fillId="7" borderId="7" xfId="1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/>
    </xf>
    <xf numFmtId="0" fontId="19" fillId="2" borderId="6" xfId="1" applyFont="1" applyFill="1" applyBorder="1" applyAlignment="1">
      <alignment vertical="center"/>
    </xf>
    <xf numFmtId="0" fontId="19" fillId="0" borderId="6" xfId="1" applyFont="1" applyBorder="1" applyAlignment="1">
      <alignment vertical="center"/>
    </xf>
    <xf numFmtId="0" fontId="19" fillId="0" borderId="6" xfId="1" applyFont="1" applyBorder="1" applyAlignment="1">
      <alignment vertical="center" wrapText="1"/>
    </xf>
    <xf numFmtId="0" fontId="19" fillId="0" borderId="5" xfId="1" applyFont="1" applyBorder="1" applyAlignment="1">
      <alignment horizontal="center" vertical="center"/>
    </xf>
    <xf numFmtId="0" fontId="19" fillId="0" borderId="7" xfId="1" applyFont="1" applyBorder="1" applyAlignment="1">
      <alignment vertical="center"/>
    </xf>
    <xf numFmtId="0" fontId="19" fillId="0" borderId="8" xfId="1" applyFont="1" applyBorder="1" applyAlignment="1">
      <alignment horizontal="center" vertical="center"/>
    </xf>
    <xf numFmtId="0" fontId="19" fillId="0" borderId="8" xfId="1" applyFont="1" applyBorder="1" applyAlignment="1">
      <alignment vertical="center" wrapText="1"/>
    </xf>
    <xf numFmtId="0" fontId="19" fillId="2" borderId="30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vertical="center"/>
    </xf>
    <xf numFmtId="0" fontId="19" fillId="5" borderId="19" xfId="1" applyFont="1" applyFill="1" applyBorder="1" applyAlignment="1">
      <alignment horizontal="center" vertical="center"/>
    </xf>
    <xf numFmtId="0" fontId="19" fillId="5" borderId="19" xfId="1" applyFont="1" applyFill="1" applyBorder="1" applyAlignment="1">
      <alignment horizontal="left" vertical="center"/>
    </xf>
    <xf numFmtId="0" fontId="18" fillId="7" borderId="0" xfId="1" applyFont="1" applyFill="1"/>
    <xf numFmtId="0" fontId="19" fillId="12" borderId="2" xfId="1" applyFont="1" applyFill="1" applyBorder="1" applyAlignment="1">
      <alignment horizontal="center" vertical="center"/>
    </xf>
    <xf numFmtId="0" fontId="19" fillId="0" borderId="6" xfId="1" applyFont="1" applyBorder="1" applyAlignment="1">
      <alignment horizontal="center" vertical="center"/>
    </xf>
    <xf numFmtId="0" fontId="20" fillId="0" borderId="17" xfId="1" applyFont="1" applyBorder="1" applyAlignment="1">
      <alignment wrapText="1"/>
    </xf>
    <xf numFmtId="0" fontId="19" fillId="0" borderId="8" xfId="1" applyFont="1" applyBorder="1"/>
    <xf numFmtId="0" fontId="19" fillId="0" borderId="7" xfId="1" applyFont="1" applyBorder="1" applyAlignment="1">
      <alignment horizontal="center" vertical="center" wrapText="1"/>
    </xf>
    <xf numFmtId="0" fontId="19" fillId="0" borderId="8" xfId="1" applyFont="1" applyBorder="1" applyAlignment="1">
      <alignment wrapText="1"/>
    </xf>
    <xf numFmtId="0" fontId="20" fillId="0" borderId="8" xfId="1" applyFont="1" applyBorder="1"/>
    <xf numFmtId="0" fontId="19" fillId="2" borderId="14" xfId="1" applyFont="1" applyFill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20" xfId="1" applyFont="1" applyBorder="1"/>
    <xf numFmtId="3" fontId="19" fillId="0" borderId="24" xfId="1" applyNumberFormat="1" applyFont="1" applyBorder="1"/>
    <xf numFmtId="3" fontId="18" fillId="7" borderId="2" xfId="1" applyNumberFormat="1" applyFont="1" applyFill="1" applyBorder="1" applyAlignment="1">
      <alignment vertical="center"/>
    </xf>
    <xf numFmtId="3" fontId="18" fillId="7" borderId="20" xfId="1" applyNumberFormat="1" applyFont="1" applyFill="1" applyBorder="1" applyAlignment="1">
      <alignment vertical="center"/>
    </xf>
    <xf numFmtId="0" fontId="19" fillId="0" borderId="18" xfId="1" applyFont="1" applyBorder="1"/>
    <xf numFmtId="3" fontId="19" fillId="0" borderId="18" xfId="1" applyNumberFormat="1" applyFont="1" applyBorder="1"/>
    <xf numFmtId="3" fontId="18" fillId="7" borderId="5" xfId="1" applyNumberFormat="1" applyFont="1" applyFill="1" applyBorder="1" applyAlignment="1">
      <alignment vertical="center"/>
    </xf>
    <xf numFmtId="3" fontId="18" fillId="7" borderId="27" xfId="1" applyNumberFormat="1" applyFont="1" applyFill="1" applyBorder="1" applyAlignment="1">
      <alignment vertical="center"/>
    </xf>
    <xf numFmtId="0" fontId="18" fillId="0" borderId="6" xfId="1" applyFont="1" applyBorder="1" applyAlignment="1">
      <alignment horizontal="center" vertical="center"/>
    </xf>
    <xf numFmtId="0" fontId="19" fillId="2" borderId="16" xfId="1" applyFont="1" applyFill="1" applyBorder="1" applyAlignment="1">
      <alignment horizontal="center" vertical="center"/>
    </xf>
    <xf numFmtId="0" fontId="19" fillId="5" borderId="11" xfId="1" applyFont="1" applyFill="1" applyBorder="1" applyAlignment="1">
      <alignment horizontal="center"/>
    </xf>
    <xf numFmtId="3" fontId="19" fillId="5" borderId="11" xfId="1" applyNumberFormat="1" applyFont="1" applyFill="1" applyBorder="1" applyAlignment="1">
      <alignment horizontal="right" vertical="center"/>
    </xf>
    <xf numFmtId="3" fontId="24" fillId="5" borderId="12" xfId="1" applyNumberFormat="1" applyFont="1" applyFill="1" applyBorder="1" applyAlignment="1">
      <alignment horizontal="right" vertical="center"/>
    </xf>
    <xf numFmtId="3" fontId="19" fillId="5" borderId="12" xfId="1" applyNumberFormat="1" applyFont="1" applyFill="1" applyBorder="1" applyAlignment="1">
      <alignment horizontal="right" vertical="center"/>
    </xf>
    <xf numFmtId="0" fontId="23" fillId="7" borderId="0" xfId="1" applyFont="1" applyFill="1" applyAlignment="1">
      <alignment horizontal="right" vertical="center"/>
    </xf>
    <xf numFmtId="0" fontId="23" fillId="7" borderId="0" xfId="1" applyFont="1" applyFill="1" applyAlignment="1">
      <alignment vertical="center"/>
    </xf>
    <xf numFmtId="0" fontId="27" fillId="2" borderId="1" xfId="1" applyFont="1" applyFill="1" applyBorder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center"/>
    </xf>
    <xf numFmtId="0" fontId="27" fillId="2" borderId="2" xfId="1" applyFont="1" applyFill="1" applyBorder="1" applyAlignment="1">
      <alignment horizontal="center" vertical="center" wrapText="1"/>
    </xf>
    <xf numFmtId="0" fontId="29" fillId="12" borderId="4" xfId="1" applyFont="1" applyFill="1" applyBorder="1" applyAlignment="1">
      <alignment horizontal="center" vertical="center"/>
    </xf>
    <xf numFmtId="0" fontId="29" fillId="12" borderId="4" xfId="1" applyFont="1" applyFill="1" applyBorder="1" applyAlignment="1">
      <alignment horizontal="center" vertical="center" wrapText="1"/>
    </xf>
    <xf numFmtId="0" fontId="29" fillId="12" borderId="3" xfId="1" applyFont="1" applyFill="1" applyBorder="1" applyAlignment="1">
      <alignment horizontal="center" vertical="center" wrapText="1"/>
    </xf>
    <xf numFmtId="0" fontId="19" fillId="0" borderId="8" xfId="1" applyFont="1" applyBorder="1" applyAlignment="1">
      <alignment vertical="center"/>
    </xf>
    <xf numFmtId="0" fontId="19" fillId="2" borderId="9" xfId="1" applyFont="1" applyFill="1" applyBorder="1" applyAlignment="1">
      <alignment vertical="center"/>
    </xf>
    <xf numFmtId="3" fontId="19" fillId="2" borderId="9" xfId="1" applyNumberFormat="1" applyFont="1" applyFill="1" applyBorder="1" applyAlignment="1">
      <alignment vertical="center"/>
    </xf>
    <xf numFmtId="3" fontId="24" fillId="2" borderId="10" xfId="1" applyNumberFormat="1" applyFont="1" applyFill="1" applyBorder="1" applyAlignment="1">
      <alignment vertical="center"/>
    </xf>
    <xf numFmtId="3" fontId="19" fillId="2" borderId="10" xfId="1" applyNumberFormat="1" applyFont="1" applyFill="1" applyBorder="1" applyAlignment="1">
      <alignment vertical="center"/>
    </xf>
    <xf numFmtId="0" fontId="19" fillId="2" borderId="1" xfId="1" applyFont="1" applyFill="1" applyBorder="1" applyAlignment="1">
      <alignment vertical="center"/>
    </xf>
    <xf numFmtId="3" fontId="19" fillId="2" borderId="1" xfId="1" applyNumberFormat="1" applyFont="1" applyFill="1" applyBorder="1" applyAlignment="1">
      <alignment vertical="center"/>
    </xf>
    <xf numFmtId="3" fontId="24" fillId="2" borderId="1" xfId="1" applyNumberFormat="1" applyFont="1" applyFill="1" applyBorder="1" applyAlignment="1">
      <alignment vertical="center"/>
    </xf>
    <xf numFmtId="3" fontId="19" fillId="2" borderId="2" xfId="1" applyNumberFormat="1" applyFont="1" applyFill="1" applyBorder="1" applyAlignment="1">
      <alignment vertical="center"/>
    </xf>
    <xf numFmtId="0" fontId="19" fillId="2" borderId="16" xfId="1" applyFont="1" applyFill="1" applyBorder="1" applyAlignment="1">
      <alignment vertical="center"/>
    </xf>
    <xf numFmtId="3" fontId="19" fillId="2" borderId="16" xfId="1" applyNumberFormat="1" applyFont="1" applyFill="1" applyBorder="1" applyAlignment="1">
      <alignment vertical="center"/>
    </xf>
    <xf numFmtId="3" fontId="19" fillId="2" borderId="28" xfId="1" applyNumberFormat="1" applyFont="1" applyFill="1" applyBorder="1" applyAlignment="1">
      <alignment vertical="center"/>
    </xf>
    <xf numFmtId="0" fontId="19" fillId="5" borderId="11" xfId="1" applyFont="1" applyFill="1" applyBorder="1" applyAlignment="1">
      <alignment horizontal="left" vertical="center"/>
    </xf>
    <xf numFmtId="0" fontId="20" fillId="7" borderId="17" xfId="1" applyFont="1" applyFill="1" applyBorder="1" applyAlignment="1">
      <alignment vertical="center" wrapText="1"/>
    </xf>
    <xf numFmtId="0" fontId="20" fillId="0" borderId="17" xfId="1" applyFont="1" applyBorder="1" applyAlignment="1">
      <alignment vertical="center"/>
    </xf>
    <xf numFmtId="0" fontId="19" fillId="12" borderId="1" xfId="1" applyFont="1" applyFill="1" applyBorder="1" applyAlignment="1">
      <alignment vertical="center"/>
    </xf>
    <xf numFmtId="0" fontId="20" fillId="0" borderId="17" xfId="1" applyFont="1" applyBorder="1" applyAlignment="1">
      <alignment vertical="center" wrapText="1"/>
    </xf>
    <xf numFmtId="0" fontId="19" fillId="0" borderId="17" xfId="1" applyFont="1" applyBorder="1" applyAlignment="1">
      <alignment vertical="center"/>
    </xf>
    <xf numFmtId="3" fontId="20" fillId="7" borderId="7" xfId="1" applyNumberFormat="1" applyFont="1" applyFill="1" applyBorder="1" applyAlignment="1">
      <alignment vertical="center"/>
    </xf>
    <xf numFmtId="3" fontId="20" fillId="7" borderId="6" xfId="1" applyNumberFormat="1" applyFont="1" applyFill="1" applyBorder="1" applyAlignment="1">
      <alignment vertical="center"/>
    </xf>
    <xf numFmtId="3" fontId="18" fillId="0" borderId="0" xfId="1" applyNumberFormat="1" applyFont="1"/>
    <xf numFmtId="3" fontId="18" fillId="13" borderId="0" xfId="1" applyNumberFormat="1" applyFont="1" applyFill="1"/>
    <xf numFmtId="3" fontId="19" fillId="11" borderId="5" xfId="1" applyNumberFormat="1" applyFont="1" applyFill="1" applyBorder="1" applyAlignment="1">
      <alignment vertical="center"/>
    </xf>
    <xf numFmtId="3" fontId="20" fillId="7" borderId="7" xfId="1" applyNumberFormat="1" applyFont="1" applyFill="1" applyBorder="1" applyAlignment="1">
      <alignment vertical="center" wrapText="1"/>
    </xf>
    <xf numFmtId="3" fontId="19" fillId="11" borderId="7" xfId="1" applyNumberFormat="1" applyFont="1" applyFill="1" applyBorder="1" applyAlignment="1">
      <alignment vertical="center"/>
    </xf>
    <xf numFmtId="3" fontId="22" fillId="7" borderId="6" xfId="1" applyNumberFormat="1" applyFont="1" applyFill="1" applyBorder="1" applyAlignment="1">
      <alignment vertical="center"/>
    </xf>
    <xf numFmtId="3" fontId="19" fillId="11" borderId="6" xfId="1" applyNumberFormat="1" applyFont="1" applyFill="1" applyBorder="1" applyAlignment="1">
      <alignment vertical="center"/>
    </xf>
    <xf numFmtId="3" fontId="20" fillId="7" borderId="6" xfId="1" applyNumberFormat="1" applyFont="1" applyFill="1" applyBorder="1" applyAlignment="1">
      <alignment vertical="center" wrapText="1"/>
    </xf>
    <xf numFmtId="0" fontId="23" fillId="0" borderId="0" xfId="1" applyFont="1" applyAlignment="1">
      <alignment vertical="center"/>
    </xf>
    <xf numFmtId="0" fontId="23" fillId="0" borderId="0" xfId="1" applyFont="1"/>
    <xf numFmtId="3" fontId="19" fillId="7" borderId="6" xfId="1" applyNumberFormat="1" applyFont="1" applyFill="1" applyBorder="1" applyAlignment="1">
      <alignment vertical="center"/>
    </xf>
    <xf numFmtId="3" fontId="19" fillId="2" borderId="6" xfId="1" applyNumberFormat="1" applyFont="1" applyFill="1" applyBorder="1" applyAlignment="1">
      <alignment vertical="center"/>
    </xf>
    <xf numFmtId="3" fontId="19" fillId="7" borderId="6" xfId="1" applyNumberFormat="1" applyFont="1" applyFill="1" applyBorder="1" applyAlignment="1">
      <alignment vertical="center" wrapText="1"/>
    </xf>
    <xf numFmtId="3" fontId="19" fillId="7" borderId="7" xfId="1" applyNumberFormat="1" applyFont="1" applyFill="1" applyBorder="1" applyAlignment="1">
      <alignment vertical="center"/>
    </xf>
    <xf numFmtId="3" fontId="19" fillId="7" borderId="8" xfId="1" applyNumberFormat="1" applyFont="1" applyFill="1" applyBorder="1" applyAlignment="1">
      <alignment vertical="center" wrapText="1"/>
    </xf>
    <xf numFmtId="3" fontId="19" fillId="2" borderId="13" xfId="1" applyNumberFormat="1" applyFont="1" applyFill="1" applyBorder="1" applyAlignment="1">
      <alignment vertical="center"/>
    </xf>
    <xf numFmtId="3" fontId="19" fillId="5" borderId="25" xfId="1" applyNumberFormat="1" applyFont="1" applyFill="1" applyBorder="1" applyAlignment="1">
      <alignment vertical="center"/>
    </xf>
    <xf numFmtId="0" fontId="19" fillId="7" borderId="19" xfId="1" applyFont="1" applyFill="1" applyBorder="1" applyAlignment="1">
      <alignment horizontal="center" vertical="center"/>
    </xf>
    <xf numFmtId="0" fontId="19" fillId="7" borderId="19" xfId="1" applyFont="1" applyFill="1" applyBorder="1" applyAlignment="1">
      <alignment horizontal="left" vertical="center"/>
    </xf>
    <xf numFmtId="3" fontId="19" fillId="7" borderId="19" xfId="1" applyNumberFormat="1" applyFont="1" applyFill="1" applyBorder="1" applyAlignment="1">
      <alignment vertical="center"/>
    </xf>
    <xf numFmtId="3" fontId="19" fillId="7" borderId="25" xfId="1" applyNumberFormat="1" applyFont="1" applyFill="1" applyBorder="1" applyAlignment="1">
      <alignment vertical="center"/>
    </xf>
    <xf numFmtId="3" fontId="19" fillId="7" borderId="29" xfId="1" applyNumberFormat="1" applyFont="1" applyFill="1" applyBorder="1" applyAlignment="1">
      <alignment vertical="center"/>
    </xf>
    <xf numFmtId="3" fontId="24" fillId="7" borderId="25" xfId="1" applyNumberFormat="1" applyFont="1" applyFill="1" applyBorder="1" applyAlignment="1">
      <alignment vertical="center"/>
    </xf>
    <xf numFmtId="3" fontId="19" fillId="12" borderId="1" xfId="1" applyNumberFormat="1" applyFont="1" applyFill="1" applyBorder="1" applyAlignment="1">
      <alignment horizontal="right" vertical="center"/>
    </xf>
    <xf numFmtId="3" fontId="20" fillId="7" borderId="17" xfId="1" applyNumberFormat="1" applyFont="1" applyFill="1" applyBorder="1" applyAlignment="1">
      <alignment vertical="center"/>
    </xf>
    <xf numFmtId="0" fontId="19" fillId="0" borderId="6" xfId="1" applyFont="1" applyBorder="1" applyAlignment="1">
      <alignment horizontal="center" vertical="center" wrapText="1"/>
    </xf>
    <xf numFmtId="0" fontId="20" fillId="7" borderId="6" xfId="1" applyFont="1" applyFill="1" applyBorder="1" applyAlignment="1">
      <alignment vertical="center"/>
    </xf>
    <xf numFmtId="3" fontId="18" fillId="7" borderId="6" xfId="1" applyNumberFormat="1" applyFont="1" applyFill="1" applyBorder="1" applyAlignment="1">
      <alignment vertical="center"/>
    </xf>
    <xf numFmtId="3" fontId="18" fillId="7" borderId="17" xfId="1" applyNumberFormat="1" applyFont="1" applyFill="1" applyBorder="1" applyAlignment="1">
      <alignment vertical="center"/>
    </xf>
    <xf numFmtId="3" fontId="19" fillId="7" borderId="17" xfId="1" applyNumberFormat="1" applyFont="1" applyFill="1" applyBorder="1" applyAlignment="1">
      <alignment vertical="center"/>
    </xf>
    <xf numFmtId="3" fontId="19" fillId="7" borderId="8" xfId="1" applyNumberFormat="1" applyFont="1" applyFill="1" applyBorder="1" applyAlignment="1">
      <alignment vertical="center"/>
    </xf>
    <xf numFmtId="3" fontId="19" fillId="12" borderId="1" xfId="1" applyNumberFormat="1" applyFont="1" applyFill="1" applyBorder="1"/>
    <xf numFmtId="3" fontId="18" fillId="12" borderId="2" xfId="1" applyNumberFormat="1" applyFont="1" applyFill="1" applyBorder="1" applyAlignment="1">
      <alignment vertical="center"/>
    </xf>
    <xf numFmtId="3" fontId="18" fillId="12" borderId="20" xfId="1" applyNumberFormat="1" applyFont="1" applyFill="1" applyBorder="1" applyAlignment="1">
      <alignment vertical="center"/>
    </xf>
    <xf numFmtId="3" fontId="18" fillId="12" borderId="1" xfId="1" applyNumberFormat="1" applyFont="1" applyFill="1" applyBorder="1" applyAlignment="1">
      <alignment vertical="center"/>
    </xf>
    <xf numFmtId="3" fontId="20" fillId="7" borderId="17" xfId="1" applyNumberFormat="1" applyFont="1" applyFill="1" applyBorder="1" applyAlignment="1">
      <alignment horizontal="right" vertical="center"/>
    </xf>
    <xf numFmtId="49" fontId="20" fillId="7" borderId="17" xfId="1" applyNumberFormat="1" applyFont="1" applyFill="1" applyBorder="1" applyAlignment="1">
      <alignment vertical="center" wrapText="1"/>
    </xf>
    <xf numFmtId="0" fontId="20" fillId="7" borderId="7" xfId="1" applyFont="1" applyFill="1" applyBorder="1" applyAlignment="1">
      <alignment vertical="center" wrapText="1"/>
    </xf>
    <xf numFmtId="0" fontId="20" fillId="7" borderId="8" xfId="1" applyFont="1" applyFill="1" applyBorder="1" applyAlignment="1">
      <alignment vertical="center"/>
    </xf>
    <xf numFmtId="3" fontId="20" fillId="7" borderId="8" xfId="1" applyNumberFormat="1" applyFont="1" applyFill="1" applyBorder="1" applyAlignment="1">
      <alignment vertical="center"/>
    </xf>
    <xf numFmtId="3" fontId="20" fillId="7" borderId="17" xfId="1" applyNumberFormat="1" applyFont="1" applyFill="1" applyBorder="1"/>
    <xf numFmtId="3" fontId="20" fillId="7" borderId="8" xfId="1" applyNumberFormat="1" applyFont="1" applyFill="1" applyBorder="1"/>
    <xf numFmtId="3" fontId="19" fillId="7" borderId="8" xfId="1" applyNumberFormat="1" applyFont="1" applyFill="1" applyBorder="1"/>
    <xf numFmtId="4" fontId="18" fillId="0" borderId="0" xfId="1" applyNumberFormat="1" applyFont="1" applyAlignment="1">
      <alignment vertical="center"/>
    </xf>
    <xf numFmtId="0" fontId="20" fillId="7" borderId="6" xfId="1" applyFont="1" applyFill="1" applyBorder="1" applyAlignment="1">
      <alignment vertical="center" wrapText="1"/>
    </xf>
    <xf numFmtId="3" fontId="21" fillId="7" borderId="6" xfId="1" applyNumberFormat="1" applyFont="1" applyFill="1" applyBorder="1" applyAlignment="1">
      <alignment vertical="center"/>
    </xf>
    <xf numFmtId="3" fontId="24" fillId="7" borderId="6" xfId="1" applyNumberFormat="1" applyFont="1" applyFill="1" applyBorder="1" applyAlignment="1">
      <alignment vertical="center"/>
    </xf>
    <xf numFmtId="3" fontId="19" fillId="3" borderId="7" xfId="1" applyNumberFormat="1" applyFont="1" applyFill="1" applyBorder="1" applyAlignment="1">
      <alignment vertical="center"/>
    </xf>
    <xf numFmtId="3" fontId="20" fillId="7" borderId="6" xfId="1" applyNumberFormat="1" applyFont="1" applyFill="1" applyBorder="1" applyAlignment="1">
      <alignment horizontal="right" vertical="center"/>
    </xf>
    <xf numFmtId="3" fontId="19" fillId="3" borderId="6" xfId="1" applyNumberFormat="1" applyFont="1" applyFill="1" applyBorder="1" applyAlignment="1">
      <alignment vertical="center"/>
    </xf>
    <xf numFmtId="3" fontId="19" fillId="12" borderId="2" xfId="1" applyNumberFormat="1" applyFont="1" applyFill="1" applyBorder="1" applyAlignment="1">
      <alignment horizontal="right" vertical="center"/>
    </xf>
    <xf numFmtId="3" fontId="20" fillId="7" borderId="5" xfId="1" applyNumberFormat="1" applyFont="1" applyFill="1" applyBorder="1" applyAlignment="1">
      <alignment vertical="center"/>
    </xf>
    <xf numFmtId="3" fontId="19" fillId="7" borderId="7" xfId="1" applyNumberFormat="1" applyFont="1" applyFill="1" applyBorder="1" applyAlignment="1">
      <alignment vertical="center" wrapText="1"/>
    </xf>
    <xf numFmtId="3" fontId="20" fillId="7" borderId="7" xfId="1" applyNumberFormat="1" applyFont="1" applyFill="1" applyBorder="1" applyAlignment="1">
      <alignment horizontal="right" vertical="center"/>
    </xf>
    <xf numFmtId="3" fontId="21" fillId="7" borderId="7" xfId="1" applyNumberFormat="1" applyFont="1" applyFill="1" applyBorder="1" applyAlignment="1">
      <alignment vertical="center"/>
    </xf>
    <xf numFmtId="3" fontId="30" fillId="7" borderId="6" xfId="1" applyNumberFormat="1" applyFont="1" applyFill="1" applyBorder="1" applyAlignment="1">
      <alignment vertical="center"/>
    </xf>
    <xf numFmtId="4" fontId="18" fillId="13" borderId="0" xfId="1" applyNumberFormat="1" applyFont="1" applyFill="1"/>
    <xf numFmtId="3" fontId="24" fillId="7" borderId="7" xfId="1" applyNumberFormat="1" applyFont="1" applyFill="1" applyBorder="1" applyAlignment="1">
      <alignment vertical="center"/>
    </xf>
    <xf numFmtId="3" fontId="24" fillId="2" borderId="13" xfId="1" applyNumberFormat="1" applyFont="1" applyFill="1" applyBorder="1" applyAlignment="1">
      <alignment vertical="center"/>
    </xf>
    <xf numFmtId="3" fontId="24" fillId="5" borderId="25" xfId="1" applyNumberFormat="1" applyFont="1" applyFill="1" applyBorder="1" applyAlignment="1">
      <alignment vertical="center"/>
    </xf>
    <xf numFmtId="3" fontId="20" fillId="7" borderId="31" xfId="1" applyNumberFormat="1" applyFont="1" applyFill="1" applyBorder="1" applyAlignment="1">
      <alignment vertical="center"/>
    </xf>
    <xf numFmtId="3" fontId="20" fillId="7" borderId="32" xfId="1" applyNumberFormat="1" applyFont="1" applyFill="1" applyBorder="1" applyAlignment="1">
      <alignment vertical="center"/>
    </xf>
    <xf numFmtId="3" fontId="20" fillId="7" borderId="22" xfId="1" applyNumberFormat="1" applyFont="1" applyFill="1" applyBorder="1" applyAlignment="1">
      <alignment vertical="center"/>
    </xf>
    <xf numFmtId="3" fontId="20" fillId="7" borderId="22" xfId="1" applyNumberFormat="1" applyFont="1" applyFill="1" applyBorder="1" applyAlignment="1">
      <alignment horizontal="right" vertical="center"/>
    </xf>
    <xf numFmtId="3" fontId="21" fillId="7" borderId="7" xfId="1" applyNumberFormat="1" applyFont="1" applyFill="1" applyBorder="1" applyAlignment="1">
      <alignment horizontal="right" vertical="center"/>
    </xf>
    <xf numFmtId="3" fontId="26" fillId="7" borderId="17" xfId="1" applyNumberFormat="1" applyFont="1" applyFill="1" applyBorder="1" applyAlignment="1">
      <alignment vertical="center"/>
    </xf>
    <xf numFmtId="3" fontId="20" fillId="7" borderId="8" xfId="1" applyNumberFormat="1" applyFont="1" applyFill="1" applyBorder="1" applyAlignment="1">
      <alignment vertical="center" wrapText="1"/>
    </xf>
    <xf numFmtId="3" fontId="26" fillId="7" borderId="8" xfId="1" applyNumberFormat="1" applyFont="1" applyFill="1" applyBorder="1" applyAlignment="1">
      <alignment vertical="center" wrapText="1"/>
    </xf>
    <xf numFmtId="3" fontId="19" fillId="3" borderId="5" xfId="1" applyNumberFormat="1" applyFont="1" applyFill="1" applyBorder="1" applyAlignment="1">
      <alignment vertical="center"/>
    </xf>
    <xf numFmtId="0" fontId="19" fillId="3" borderId="5" xfId="1" applyFont="1" applyFill="1" applyBorder="1" applyAlignment="1">
      <alignment horizontal="center" vertical="center"/>
    </xf>
    <xf numFmtId="0" fontId="19" fillId="3" borderId="5" xfId="1" applyFont="1" applyFill="1" applyBorder="1" applyAlignment="1">
      <alignment vertical="center"/>
    </xf>
    <xf numFmtId="0" fontId="19" fillId="3" borderId="7" xfId="1" applyFont="1" applyFill="1" applyBorder="1" applyAlignment="1">
      <alignment horizontal="center" vertical="center"/>
    </xf>
    <xf numFmtId="0" fontId="19" fillId="3" borderId="7" xfId="1" applyFont="1" applyFill="1" applyBorder="1" applyAlignment="1">
      <alignment vertical="center"/>
    </xf>
    <xf numFmtId="0" fontId="19" fillId="3" borderId="6" xfId="1" applyFont="1" applyFill="1" applyBorder="1" applyAlignment="1">
      <alignment vertical="center"/>
    </xf>
    <xf numFmtId="3" fontId="19" fillId="3" borderId="17" xfId="1" applyNumberFormat="1" applyFont="1" applyFill="1" applyBorder="1" applyAlignment="1">
      <alignment vertical="center"/>
    </xf>
    <xf numFmtId="3" fontId="19" fillId="7" borderId="22" xfId="1" applyNumberFormat="1" applyFont="1" applyFill="1" applyBorder="1" applyAlignment="1">
      <alignment vertical="center"/>
    </xf>
    <xf numFmtId="3" fontId="21" fillId="7" borderId="17" xfId="1" applyNumberFormat="1" applyFont="1" applyFill="1" applyBorder="1" applyAlignment="1">
      <alignment horizontal="right" vertical="center"/>
    </xf>
    <xf numFmtId="3" fontId="19" fillId="11" borderId="17" xfId="1" applyNumberFormat="1" applyFont="1" applyFill="1" applyBorder="1" applyAlignment="1">
      <alignment vertical="center"/>
    </xf>
    <xf numFmtId="3" fontId="24" fillId="11" borderId="6" xfId="1" applyNumberFormat="1" applyFont="1" applyFill="1" applyBorder="1" applyAlignment="1">
      <alignment vertical="center"/>
    </xf>
    <xf numFmtId="4" fontId="18" fillId="0" borderId="0" xfId="1" applyNumberFormat="1" applyFont="1"/>
    <xf numFmtId="3" fontId="19" fillId="14" borderId="20" xfId="1" applyNumberFormat="1" applyFont="1" applyFill="1" applyBorder="1" applyAlignment="1">
      <alignment horizontal="right" vertical="center"/>
    </xf>
    <xf numFmtId="3" fontId="19" fillId="14" borderId="2" xfId="1" applyNumberFormat="1" applyFont="1" applyFill="1" applyBorder="1" applyAlignment="1">
      <alignment horizontal="right" vertical="center"/>
    </xf>
    <xf numFmtId="3" fontId="20" fillId="7" borderId="21" xfId="1" applyNumberFormat="1" applyFont="1" applyFill="1" applyBorder="1" applyAlignment="1">
      <alignment vertical="center"/>
    </xf>
    <xf numFmtId="3" fontId="19" fillId="7" borderId="22" xfId="1" applyNumberFormat="1" applyFont="1" applyFill="1" applyBorder="1" applyAlignment="1">
      <alignment vertical="center" wrapText="1"/>
    </xf>
    <xf numFmtId="3" fontId="19" fillId="7" borderId="21" xfId="1" applyNumberFormat="1" applyFont="1" applyFill="1" applyBorder="1" applyAlignment="1">
      <alignment vertical="center"/>
    </xf>
    <xf numFmtId="3" fontId="18" fillId="0" borderId="0" xfId="1" applyNumberFormat="1" applyFont="1" applyAlignment="1">
      <alignment vertical="center"/>
    </xf>
    <xf numFmtId="0" fontId="29" fillId="2" borderId="1" xfId="1" applyFont="1" applyFill="1" applyBorder="1" applyAlignment="1">
      <alignment horizontal="center" vertical="center" wrapText="1"/>
    </xf>
    <xf numFmtId="0" fontId="29" fillId="2" borderId="2" xfId="1" applyFont="1" applyFill="1" applyBorder="1" applyAlignment="1">
      <alignment horizontal="center" vertical="center"/>
    </xf>
    <xf numFmtId="0" fontId="29" fillId="2" borderId="2" xfId="1" applyFont="1" applyFill="1" applyBorder="1" applyAlignment="1">
      <alignment horizontal="center" vertical="center" wrapText="1"/>
    </xf>
    <xf numFmtId="0" fontId="19" fillId="0" borderId="7" xfId="1" applyFont="1" applyBorder="1" applyAlignment="1">
      <alignment vertical="center" wrapText="1"/>
    </xf>
    <xf numFmtId="3" fontId="19" fillId="7" borderId="18" xfId="1" applyNumberFormat="1" applyFont="1" applyFill="1" applyBorder="1"/>
    <xf numFmtId="3" fontId="19" fillId="7" borderId="24" xfId="1" applyNumberFormat="1" applyFont="1" applyFill="1" applyBorder="1"/>
    <xf numFmtId="3" fontId="18" fillId="7" borderId="8" xfId="1" applyNumberFormat="1" applyFont="1" applyFill="1" applyBorder="1"/>
    <xf numFmtId="0" fontId="32" fillId="0" borderId="0" xfId="1" applyFont="1"/>
    <xf numFmtId="0" fontId="33" fillId="0" borderId="0" xfId="1" applyFont="1"/>
    <xf numFmtId="0" fontId="18" fillId="7" borderId="0" xfId="1" applyFont="1" applyFill="1" applyAlignment="1">
      <alignment vertical="center"/>
    </xf>
    <xf numFmtId="3" fontId="18" fillId="7" borderId="7" xfId="1" applyNumberFormat="1" applyFont="1" applyFill="1" applyBorder="1" applyAlignment="1">
      <alignment vertical="center"/>
    </xf>
    <xf numFmtId="3" fontId="21" fillId="7" borderId="17" xfId="1" applyNumberFormat="1" applyFont="1" applyFill="1" applyBorder="1" applyAlignment="1">
      <alignment vertical="center"/>
    </xf>
    <xf numFmtId="3" fontId="19" fillId="12" borderId="20" xfId="1" applyNumberFormat="1" applyFont="1" applyFill="1" applyBorder="1" applyAlignment="1">
      <alignment horizontal="right" vertical="center"/>
    </xf>
    <xf numFmtId="3" fontId="24" fillId="11" borderId="17" xfId="1" applyNumberFormat="1" applyFont="1" applyFill="1" applyBorder="1" applyAlignment="1">
      <alignment vertical="center"/>
    </xf>
    <xf numFmtId="3" fontId="24" fillId="2" borderId="6" xfId="1" applyNumberFormat="1" applyFont="1" applyFill="1" applyBorder="1" applyAlignment="1">
      <alignment vertical="center"/>
    </xf>
    <xf numFmtId="3" fontId="24" fillId="11" borderId="7" xfId="1" applyNumberFormat="1" applyFont="1" applyFill="1" applyBorder="1" applyAlignment="1">
      <alignment vertical="center"/>
    </xf>
    <xf numFmtId="4" fontId="18" fillId="7" borderId="0" xfId="1" applyNumberFormat="1" applyFont="1" applyFill="1"/>
    <xf numFmtId="3" fontId="24" fillId="7" borderId="22" xfId="1" applyNumberFormat="1" applyFont="1" applyFill="1" applyBorder="1" applyAlignment="1">
      <alignment vertical="center"/>
    </xf>
    <xf numFmtId="3" fontId="19" fillId="7" borderId="7" xfId="1" applyNumberFormat="1" applyFont="1" applyFill="1" applyBorder="1"/>
    <xf numFmtId="3" fontId="21" fillId="7" borderId="21" xfId="1" applyNumberFormat="1" applyFont="1" applyFill="1" applyBorder="1" applyAlignment="1">
      <alignment vertical="center"/>
    </xf>
    <xf numFmtId="3" fontId="24" fillId="7" borderId="8" xfId="1" applyNumberFormat="1" applyFont="1" applyFill="1" applyBorder="1" applyAlignment="1">
      <alignment vertical="center"/>
    </xf>
    <xf numFmtId="3" fontId="24" fillId="2" borderId="9" xfId="1" applyNumberFormat="1" applyFont="1" applyFill="1" applyBorder="1" applyAlignment="1">
      <alignment vertical="center"/>
    </xf>
    <xf numFmtId="0" fontId="23" fillId="7" borderId="0" xfId="1" applyFont="1" applyFill="1"/>
    <xf numFmtId="3" fontId="18" fillId="7" borderId="0" xfId="1" applyNumberFormat="1" applyFont="1" applyFill="1"/>
    <xf numFmtId="0" fontId="19" fillId="0" borderId="14" xfId="1" applyFont="1" applyBorder="1" applyAlignment="1">
      <alignment horizontal="center" vertical="center" wrapText="1"/>
    </xf>
    <xf numFmtId="0" fontId="19" fillId="0" borderId="15" xfId="1" applyFont="1" applyBorder="1" applyAlignment="1">
      <alignment vertical="center" wrapText="1"/>
    </xf>
    <xf numFmtId="3" fontId="19" fillId="7" borderId="15" xfId="1" applyNumberFormat="1" applyFont="1" applyFill="1" applyBorder="1" applyAlignment="1">
      <alignment vertical="center" wrapText="1"/>
    </xf>
    <xf numFmtId="3" fontId="19" fillId="7" borderId="14" xfId="1" applyNumberFormat="1" applyFont="1" applyFill="1" applyBorder="1" applyAlignment="1">
      <alignment vertical="center" wrapText="1"/>
    </xf>
    <xf numFmtId="3" fontId="19" fillId="7" borderId="23" xfId="1" applyNumberFormat="1" applyFont="1" applyFill="1" applyBorder="1" applyAlignment="1">
      <alignment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vertical="center" wrapText="1"/>
    </xf>
    <xf numFmtId="3" fontId="19" fillId="7" borderId="1" xfId="1" applyNumberFormat="1" applyFont="1" applyFill="1" applyBorder="1" applyAlignment="1">
      <alignment vertical="center" wrapText="1"/>
    </xf>
    <xf numFmtId="3" fontId="19" fillId="7" borderId="2" xfId="1" applyNumberFormat="1" applyFont="1" applyFill="1" applyBorder="1" applyAlignment="1">
      <alignment vertical="center" wrapText="1"/>
    </xf>
    <xf numFmtId="3" fontId="19" fillId="7" borderId="20" xfId="1" applyNumberFormat="1" applyFont="1" applyFill="1" applyBorder="1" applyAlignment="1">
      <alignment vertical="center" wrapText="1"/>
    </xf>
    <xf numFmtId="0" fontId="18" fillId="4" borderId="0" xfId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ABCFB"/>
      <color rgb="FFEDFD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0"/>
  <sheetViews>
    <sheetView view="pageLayout" topLeftCell="A13" zoomScaleNormal="100" zoomScaleSheetLayoutView="100" workbookViewId="0">
      <selection activeCell="G17" sqref="G17"/>
    </sheetView>
  </sheetViews>
  <sheetFormatPr defaultColWidth="9.140625" defaultRowHeight="15" x14ac:dyDescent="0.25"/>
  <cols>
    <col min="1" max="1" width="16.28515625" style="60" customWidth="1"/>
    <col min="2" max="2" width="43.42578125" style="60" customWidth="1"/>
    <col min="3" max="3" width="14.42578125" style="60" customWidth="1"/>
    <col min="4" max="4" width="13.85546875" style="60" customWidth="1"/>
    <col min="5" max="5" width="12.28515625" style="60" customWidth="1"/>
    <col min="6" max="6" width="12" style="60" customWidth="1"/>
    <col min="7" max="8" width="14.42578125" style="60" customWidth="1"/>
    <col min="9" max="9" width="9.140625" style="4"/>
    <col min="10" max="10" width="11.5703125" style="4" customWidth="1"/>
    <col min="11" max="16384" width="9.140625" style="4"/>
  </cols>
  <sheetData>
    <row r="1" spans="1:10" ht="15.75" thickBot="1" x14ac:dyDescent="0.3"/>
    <row r="2" spans="1:10" ht="76.5" customHeight="1" thickBot="1" x14ac:dyDescent="0.3">
      <c r="A2" s="1" t="s">
        <v>0</v>
      </c>
      <c r="B2" s="2" t="s">
        <v>1</v>
      </c>
      <c r="C2" s="3" t="s">
        <v>141</v>
      </c>
      <c r="D2" s="3" t="s">
        <v>138</v>
      </c>
      <c r="E2" s="1" t="s">
        <v>139</v>
      </c>
      <c r="F2" s="1" t="s">
        <v>143</v>
      </c>
      <c r="G2" s="3" t="s">
        <v>145</v>
      </c>
      <c r="H2" s="3" t="s">
        <v>144</v>
      </c>
    </row>
    <row r="3" spans="1:10" ht="21.75" customHeight="1" thickBot="1" x14ac:dyDescent="0.3">
      <c r="A3" s="5"/>
      <c r="B3" s="6" t="s">
        <v>2</v>
      </c>
      <c r="C3" s="8" t="s">
        <v>3</v>
      </c>
      <c r="D3" s="7" t="s">
        <v>4</v>
      </c>
      <c r="E3" s="5" t="s">
        <v>5</v>
      </c>
      <c r="F3" s="5" t="s">
        <v>137</v>
      </c>
      <c r="G3" s="8" t="s">
        <v>140</v>
      </c>
      <c r="H3" s="8" t="s">
        <v>142</v>
      </c>
    </row>
    <row r="4" spans="1:10" ht="13.5" customHeight="1" thickBot="1" x14ac:dyDescent="0.3">
      <c r="A4" s="9"/>
      <c r="B4" s="10"/>
      <c r="C4" s="10"/>
      <c r="D4" s="11"/>
      <c r="E4" s="9"/>
      <c r="F4" s="9"/>
      <c r="G4" s="12"/>
      <c r="H4" s="12"/>
    </row>
    <row r="5" spans="1:10" x14ac:dyDescent="0.25">
      <c r="A5" s="13" t="s">
        <v>6</v>
      </c>
      <c r="B5" s="14" t="s">
        <v>7</v>
      </c>
      <c r="C5" s="94">
        <f>C6+C7+C8+C9+C10+C11+C12+C14+C15</f>
        <v>877649</v>
      </c>
      <c r="D5" s="94">
        <f t="shared" ref="D5:H5" si="0">D6+D7+D8+D9+D10+D11+D12+D14+D15</f>
        <v>885721</v>
      </c>
      <c r="E5" s="94">
        <f>E6+E7+E8+E9+E10+E11+E12+E14+E15</f>
        <v>942199</v>
      </c>
      <c r="F5" s="94">
        <f>F6+F7+F8+F9+F10+F11+F12+F14+F15</f>
        <v>0</v>
      </c>
      <c r="G5" s="94">
        <f t="shared" si="0"/>
        <v>951799</v>
      </c>
      <c r="H5" s="94">
        <f t="shared" si="0"/>
        <v>970699</v>
      </c>
    </row>
    <row r="6" spans="1:10" x14ac:dyDescent="0.25">
      <c r="A6" s="15">
        <v>1111</v>
      </c>
      <c r="B6" s="16" t="s">
        <v>8</v>
      </c>
      <c r="C6" s="17">
        <v>179113</v>
      </c>
      <c r="D6" s="17">
        <v>193300</v>
      </c>
      <c r="E6" s="156">
        <v>212000</v>
      </c>
      <c r="F6" s="156"/>
      <c r="G6" s="18">
        <v>218000</v>
      </c>
      <c r="H6" s="18">
        <v>223000</v>
      </c>
    </row>
    <row r="7" spans="1:10" x14ac:dyDescent="0.25">
      <c r="A7" s="19">
        <v>1112</v>
      </c>
      <c r="B7" s="16" t="s">
        <v>9</v>
      </c>
      <c r="C7" s="17">
        <v>7743</v>
      </c>
      <c r="D7" s="17">
        <v>6000</v>
      </c>
      <c r="E7" s="156">
        <v>6000</v>
      </c>
      <c r="F7" s="156"/>
      <c r="G7" s="18">
        <v>6000</v>
      </c>
      <c r="H7" s="18">
        <v>6000</v>
      </c>
    </row>
    <row r="8" spans="1:10" x14ac:dyDescent="0.25">
      <c r="A8" s="19">
        <v>1113</v>
      </c>
      <c r="B8" s="16" t="s">
        <v>10</v>
      </c>
      <c r="C8" s="17">
        <v>15763</v>
      </c>
      <c r="D8" s="17">
        <v>15300</v>
      </c>
      <c r="E8" s="156">
        <v>16000</v>
      </c>
      <c r="F8" s="156"/>
      <c r="G8" s="18">
        <v>16000</v>
      </c>
      <c r="H8" s="18">
        <v>16000</v>
      </c>
    </row>
    <row r="9" spans="1:10" x14ac:dyDescent="0.25">
      <c r="A9" s="19">
        <v>1121</v>
      </c>
      <c r="B9" s="16" t="s">
        <v>11</v>
      </c>
      <c r="C9" s="17">
        <v>167832</v>
      </c>
      <c r="D9" s="17">
        <v>170000</v>
      </c>
      <c r="E9" s="156">
        <v>175000</v>
      </c>
      <c r="F9" s="156"/>
      <c r="G9" s="18">
        <v>180000</v>
      </c>
      <c r="H9" s="18">
        <v>184000</v>
      </c>
    </row>
    <row r="10" spans="1:10" x14ac:dyDescent="0.25">
      <c r="A10" s="19">
        <v>1122</v>
      </c>
      <c r="B10" s="16" t="s">
        <v>12</v>
      </c>
      <c r="C10" s="17">
        <v>13093</v>
      </c>
      <c r="D10" s="17">
        <v>13848</v>
      </c>
      <c r="E10" s="156">
        <v>15000</v>
      </c>
      <c r="F10" s="156"/>
      <c r="G10" s="18">
        <v>15000</v>
      </c>
      <c r="H10" s="18">
        <v>15000</v>
      </c>
    </row>
    <row r="11" spans="1:10" x14ac:dyDescent="0.25">
      <c r="A11" s="19">
        <v>1211</v>
      </c>
      <c r="B11" s="16" t="s">
        <v>13</v>
      </c>
      <c r="C11" s="17">
        <v>340367</v>
      </c>
      <c r="D11" s="17">
        <v>381000</v>
      </c>
      <c r="E11" s="156">
        <v>406000</v>
      </c>
      <c r="F11" s="156"/>
      <c r="G11" s="18">
        <v>417000</v>
      </c>
      <c r="H11" s="18">
        <v>427000</v>
      </c>
    </row>
    <row r="12" spans="1:10" x14ac:dyDescent="0.25">
      <c r="A12" s="20" t="s">
        <v>136</v>
      </c>
      <c r="B12" s="16" t="s">
        <v>60</v>
      </c>
      <c r="C12" s="17">
        <v>64771</v>
      </c>
      <c r="D12" s="17">
        <v>49573</v>
      </c>
      <c r="E12" s="156">
        <v>53300</v>
      </c>
      <c r="F12" s="156"/>
      <c r="G12" s="18">
        <v>40900</v>
      </c>
      <c r="H12" s="18">
        <v>40800</v>
      </c>
    </row>
    <row r="13" spans="1:10" s="24" customFormat="1" ht="15" customHeight="1" x14ac:dyDescent="0.2">
      <c r="A13" s="20">
        <v>1381</v>
      </c>
      <c r="B13" s="21" t="s">
        <v>14</v>
      </c>
      <c r="C13" s="22">
        <v>8071</v>
      </c>
      <c r="D13" s="22">
        <v>5500</v>
      </c>
      <c r="E13" s="157">
        <v>6000</v>
      </c>
      <c r="F13" s="157"/>
      <c r="G13" s="23">
        <v>6000</v>
      </c>
      <c r="H13" s="23">
        <v>6000</v>
      </c>
      <c r="J13" s="131"/>
    </row>
    <row r="14" spans="1:10" x14ac:dyDescent="0.25">
      <c r="A14" s="19">
        <v>1361</v>
      </c>
      <c r="B14" s="16" t="s">
        <v>62</v>
      </c>
      <c r="C14" s="17">
        <v>23666</v>
      </c>
      <c r="D14" s="17">
        <v>21700</v>
      </c>
      <c r="E14" s="156">
        <v>21899</v>
      </c>
      <c r="F14" s="156"/>
      <c r="G14" s="18">
        <v>21899</v>
      </c>
      <c r="H14" s="18">
        <v>21899</v>
      </c>
    </row>
    <row r="15" spans="1:10" x14ac:dyDescent="0.25">
      <c r="A15" s="19">
        <v>1511</v>
      </c>
      <c r="B15" s="16" t="s">
        <v>15</v>
      </c>
      <c r="C15" s="17">
        <v>65301</v>
      </c>
      <c r="D15" s="17">
        <v>35000</v>
      </c>
      <c r="E15" s="156">
        <v>37000</v>
      </c>
      <c r="F15" s="156"/>
      <c r="G15" s="18">
        <v>37000</v>
      </c>
      <c r="H15" s="18">
        <v>37000</v>
      </c>
    </row>
    <row r="16" spans="1:10" x14ac:dyDescent="0.25">
      <c r="A16" s="25" t="s">
        <v>16</v>
      </c>
      <c r="B16" s="26" t="s">
        <v>17</v>
      </c>
      <c r="C16" s="27">
        <f>C17+C22+C23+C24</f>
        <v>146338</v>
      </c>
      <c r="D16" s="27">
        <f t="shared" ref="D16:H16" si="1">D17+D22+D23+D24</f>
        <v>143000</v>
      </c>
      <c r="E16" s="27">
        <f t="shared" si="1"/>
        <v>117067</v>
      </c>
      <c r="F16" s="27">
        <f t="shared" si="1"/>
        <v>0</v>
      </c>
      <c r="G16" s="27">
        <f t="shared" si="1"/>
        <v>116093.5</v>
      </c>
      <c r="H16" s="27">
        <f t="shared" si="1"/>
        <v>116093.5</v>
      </c>
    </row>
    <row r="17" spans="1:10" ht="15.75" customHeight="1" x14ac:dyDescent="0.25">
      <c r="A17" s="19" t="s">
        <v>18</v>
      </c>
      <c r="B17" s="16" t="s">
        <v>19</v>
      </c>
      <c r="C17" s="17">
        <v>124768</v>
      </c>
      <c r="D17" s="17">
        <v>124696</v>
      </c>
      <c r="E17" s="156">
        <v>103319</v>
      </c>
      <c r="F17" s="156"/>
      <c r="G17" s="18">
        <v>101835.5</v>
      </c>
      <c r="H17" s="18">
        <v>101835.5</v>
      </c>
    </row>
    <row r="18" spans="1:10" x14ac:dyDescent="0.25">
      <c r="A18" s="19">
        <v>2111</v>
      </c>
      <c r="B18" s="16" t="s">
        <v>20</v>
      </c>
      <c r="C18" s="17">
        <v>39402</v>
      </c>
      <c r="D18" s="17">
        <v>37383</v>
      </c>
      <c r="E18" s="156">
        <v>36265</v>
      </c>
      <c r="F18" s="156"/>
      <c r="G18" s="18">
        <v>35971.5</v>
      </c>
      <c r="H18" s="18">
        <v>35971.5</v>
      </c>
    </row>
    <row r="19" spans="1:10" x14ac:dyDescent="0.25">
      <c r="A19" s="19">
        <v>2122</v>
      </c>
      <c r="B19" s="16" t="s">
        <v>21</v>
      </c>
      <c r="C19" s="17">
        <v>1455</v>
      </c>
      <c r="D19" s="17">
        <v>7345</v>
      </c>
      <c r="E19" s="156">
        <v>180</v>
      </c>
      <c r="F19" s="156"/>
      <c r="G19" s="18">
        <v>0</v>
      </c>
      <c r="H19" s="18">
        <v>0</v>
      </c>
    </row>
    <row r="20" spans="1:10" x14ac:dyDescent="0.25">
      <c r="A20" s="19" t="s">
        <v>22</v>
      </c>
      <c r="B20" s="16" t="s">
        <v>23</v>
      </c>
      <c r="C20" s="17">
        <v>70480</v>
      </c>
      <c r="D20" s="17">
        <v>67719</v>
      </c>
      <c r="E20" s="156">
        <v>66274</v>
      </c>
      <c r="F20" s="156"/>
      <c r="G20" s="18">
        <v>65264</v>
      </c>
      <c r="H20" s="18">
        <v>65264</v>
      </c>
      <c r="J20" s="132"/>
    </row>
    <row r="21" spans="1:10" x14ac:dyDescent="0.25">
      <c r="A21" s="19">
        <v>2142</v>
      </c>
      <c r="B21" s="16" t="s">
        <v>24</v>
      </c>
      <c r="C21" s="17">
        <v>12265</v>
      </c>
      <c r="D21" s="17">
        <v>10950</v>
      </c>
      <c r="E21" s="156">
        <v>0</v>
      </c>
      <c r="F21" s="173"/>
      <c r="G21" s="174">
        <v>0</v>
      </c>
      <c r="H21" s="174">
        <v>0</v>
      </c>
    </row>
    <row r="22" spans="1:10" x14ac:dyDescent="0.25">
      <c r="A22" s="19" t="s">
        <v>25</v>
      </c>
      <c r="B22" s="16" t="s">
        <v>61</v>
      </c>
      <c r="C22" s="17">
        <v>9877</v>
      </c>
      <c r="D22" s="17">
        <v>8537</v>
      </c>
      <c r="E22" s="156">
        <v>6702</v>
      </c>
      <c r="F22" s="156"/>
      <c r="G22" s="18">
        <v>7302</v>
      </c>
      <c r="H22" s="18">
        <v>7302</v>
      </c>
    </row>
    <row r="23" spans="1:10" ht="30.75" customHeight="1" x14ac:dyDescent="0.25">
      <c r="A23" s="19" t="s">
        <v>26</v>
      </c>
      <c r="B23" s="28" t="s">
        <v>27</v>
      </c>
      <c r="C23" s="95">
        <v>11127</v>
      </c>
      <c r="D23" s="17">
        <v>9317</v>
      </c>
      <c r="E23" s="156">
        <v>6596</v>
      </c>
      <c r="F23" s="156"/>
      <c r="G23" s="18">
        <v>6506</v>
      </c>
      <c r="H23" s="18">
        <v>6506</v>
      </c>
    </row>
    <row r="24" spans="1:10" x14ac:dyDescent="0.25">
      <c r="A24" s="19" t="s">
        <v>28</v>
      </c>
      <c r="B24" s="29" t="s">
        <v>29</v>
      </c>
      <c r="C24" s="30">
        <v>566</v>
      </c>
      <c r="D24" s="30">
        <v>450</v>
      </c>
      <c r="E24" s="158">
        <v>450</v>
      </c>
      <c r="F24" s="158"/>
      <c r="G24" s="31">
        <v>450</v>
      </c>
      <c r="H24" s="31">
        <v>450</v>
      </c>
    </row>
    <row r="25" spans="1:10" x14ac:dyDescent="0.25">
      <c r="A25" s="25" t="s">
        <v>30</v>
      </c>
      <c r="B25" s="32" t="s">
        <v>31</v>
      </c>
      <c r="C25" s="33">
        <f>C26+C28+C29+C30+C31+C34</f>
        <v>134947</v>
      </c>
      <c r="D25" s="33">
        <f t="shared" ref="D25" si="2">D26+D28+D29+D30+D31+D34</f>
        <v>118839</v>
      </c>
      <c r="E25" s="33">
        <f>E26+E28+E29+E30+E31+E34+E32+E33</f>
        <v>95033</v>
      </c>
      <c r="F25" s="33">
        <f>F26+F28+F29+F30+F31+F34+F32+F33</f>
        <v>101881</v>
      </c>
      <c r="G25" s="33">
        <f>G26+G28+G29+G30+G31+G34+G32+G33</f>
        <v>150054</v>
      </c>
      <c r="H25" s="33">
        <f>H26+H28+H29+H30+H31+H34</f>
        <v>133774</v>
      </c>
    </row>
    <row r="26" spans="1:10" ht="15" customHeight="1" x14ac:dyDescent="0.25">
      <c r="A26" s="20"/>
      <c r="B26" s="29" t="s">
        <v>32</v>
      </c>
      <c r="C26" s="30">
        <v>62243</v>
      </c>
      <c r="D26" s="35">
        <v>65623</v>
      </c>
      <c r="E26" s="160">
        <v>72113</v>
      </c>
      <c r="F26" s="160"/>
      <c r="G26" s="31">
        <v>75603</v>
      </c>
      <c r="H26" s="31">
        <v>79267</v>
      </c>
    </row>
    <row r="27" spans="1:10" ht="15" customHeight="1" x14ac:dyDescent="0.25">
      <c r="A27" s="20"/>
      <c r="B27" s="29" t="s">
        <v>33</v>
      </c>
      <c r="C27" s="30">
        <v>2233</v>
      </c>
      <c r="D27" s="35">
        <v>2175</v>
      </c>
      <c r="E27" s="160">
        <v>2320</v>
      </c>
      <c r="F27" s="160"/>
      <c r="G27" s="31">
        <v>2320</v>
      </c>
      <c r="H27" s="31">
        <v>2320</v>
      </c>
    </row>
    <row r="28" spans="1:10" x14ac:dyDescent="0.25">
      <c r="A28" s="20"/>
      <c r="B28" s="29" t="s">
        <v>34</v>
      </c>
      <c r="C28" s="30">
        <v>1489</v>
      </c>
      <c r="D28" s="35">
        <v>1505</v>
      </c>
      <c r="E28" s="160">
        <v>1436</v>
      </c>
      <c r="F28" s="160"/>
      <c r="G28" s="31">
        <v>1436</v>
      </c>
      <c r="H28" s="31">
        <v>1436</v>
      </c>
    </row>
    <row r="29" spans="1:10" x14ac:dyDescent="0.25">
      <c r="A29" s="20"/>
      <c r="B29" s="29" t="s">
        <v>35</v>
      </c>
      <c r="C29" s="30">
        <v>2200</v>
      </c>
      <c r="D29" s="35">
        <v>1740</v>
      </c>
      <c r="E29" s="160">
        <v>0</v>
      </c>
      <c r="F29" s="175">
        <v>1680</v>
      </c>
      <c r="G29" s="31">
        <v>1680</v>
      </c>
      <c r="H29" s="31">
        <v>1440</v>
      </c>
    </row>
    <row r="30" spans="1:10" x14ac:dyDescent="0.25">
      <c r="A30" s="20"/>
      <c r="B30" s="29" t="s">
        <v>36</v>
      </c>
      <c r="C30" s="30">
        <v>13390</v>
      </c>
      <c r="D30" s="35">
        <v>6695</v>
      </c>
      <c r="E30" s="160">
        <v>0</v>
      </c>
      <c r="F30" s="175">
        <v>15100</v>
      </c>
      <c r="G30" s="31">
        <v>15750</v>
      </c>
      <c r="H30" s="31">
        <v>16530</v>
      </c>
    </row>
    <row r="31" spans="1:10" ht="30" x14ac:dyDescent="0.25">
      <c r="A31" s="20"/>
      <c r="B31" s="36" t="s">
        <v>37</v>
      </c>
      <c r="C31" s="96">
        <v>26594</v>
      </c>
      <c r="D31" s="35">
        <v>35101</v>
      </c>
      <c r="E31" s="160">
        <v>0</v>
      </c>
      <c r="F31" s="175">
        <v>35101</v>
      </c>
      <c r="G31" s="31">
        <v>35101</v>
      </c>
      <c r="H31" s="31">
        <v>35101</v>
      </c>
    </row>
    <row r="32" spans="1:10" ht="30" x14ac:dyDescent="0.25">
      <c r="A32" s="20"/>
      <c r="B32" s="36" t="s">
        <v>152</v>
      </c>
      <c r="C32" s="96"/>
      <c r="D32" s="35"/>
      <c r="E32" s="160"/>
      <c r="F32" s="175">
        <v>50000</v>
      </c>
      <c r="G32" s="31"/>
      <c r="H32" s="31"/>
    </row>
    <row r="33" spans="1:8" x14ac:dyDescent="0.25">
      <c r="A33" s="20"/>
      <c r="B33" s="36" t="s">
        <v>153</v>
      </c>
      <c r="C33" s="96"/>
      <c r="D33" s="35"/>
      <c r="E33" s="160">
        <v>20000</v>
      </c>
      <c r="F33" s="160"/>
      <c r="G33" s="31">
        <v>20000</v>
      </c>
      <c r="H33" s="31">
        <v>20000</v>
      </c>
    </row>
    <row r="34" spans="1:8" x14ac:dyDescent="0.25">
      <c r="A34" s="20"/>
      <c r="B34" s="29" t="s">
        <v>38</v>
      </c>
      <c r="C34" s="30">
        <v>29031</v>
      </c>
      <c r="D34" s="35">
        <v>8175</v>
      </c>
      <c r="E34" s="160">
        <v>1484</v>
      </c>
      <c r="F34" s="160"/>
      <c r="G34" s="31">
        <v>484</v>
      </c>
      <c r="H34" s="31">
        <v>0</v>
      </c>
    </row>
    <row r="35" spans="1:8" x14ac:dyDescent="0.25">
      <c r="A35" s="25" t="s">
        <v>39</v>
      </c>
      <c r="B35" s="26" t="s">
        <v>40</v>
      </c>
      <c r="C35" s="27">
        <f>C5+C16+C25</f>
        <v>1158934</v>
      </c>
      <c r="D35" s="27">
        <f t="shared" ref="D35:H35" si="3">D5+D16+D25</f>
        <v>1147560</v>
      </c>
      <c r="E35" s="27">
        <f t="shared" si="3"/>
        <v>1154299</v>
      </c>
      <c r="F35" s="27">
        <f>F5+F16+F25</f>
        <v>101881</v>
      </c>
      <c r="G35" s="27">
        <f t="shared" si="3"/>
        <v>1217946.5</v>
      </c>
      <c r="H35" s="27">
        <f t="shared" si="3"/>
        <v>1220566.5</v>
      </c>
    </row>
    <row r="36" spans="1:8" ht="18" customHeight="1" x14ac:dyDescent="0.25">
      <c r="A36" s="37"/>
      <c r="B36" s="29" t="s">
        <v>41</v>
      </c>
      <c r="C36" s="30">
        <v>566</v>
      </c>
      <c r="D36" s="30">
        <v>450</v>
      </c>
      <c r="E36" s="158">
        <v>450</v>
      </c>
      <c r="F36" s="158"/>
      <c r="G36" s="31">
        <v>450</v>
      </c>
      <c r="H36" s="31">
        <v>450</v>
      </c>
    </row>
    <row r="37" spans="1:8" ht="14.25" customHeight="1" x14ac:dyDescent="0.25">
      <c r="A37" s="37"/>
      <c r="B37" s="29"/>
      <c r="C37" s="30"/>
      <c r="D37" s="30"/>
      <c r="E37" s="158"/>
      <c r="F37" s="158"/>
      <c r="G37" s="31"/>
      <c r="H37" s="31"/>
    </row>
    <row r="38" spans="1:8" ht="20.25" customHeight="1" x14ac:dyDescent="0.25">
      <c r="A38" s="25" t="s">
        <v>42</v>
      </c>
      <c r="B38" s="32" t="s">
        <v>43</v>
      </c>
      <c r="C38" s="33">
        <v>10860</v>
      </c>
      <c r="D38" s="33">
        <v>3804</v>
      </c>
      <c r="E38" s="159">
        <v>1000</v>
      </c>
      <c r="F38" s="159"/>
      <c r="G38" s="34">
        <v>1000</v>
      </c>
      <c r="H38" s="34">
        <v>1000</v>
      </c>
    </row>
    <row r="39" spans="1:8" x14ac:dyDescent="0.25">
      <c r="A39" s="38"/>
      <c r="B39" s="39"/>
      <c r="C39" s="40"/>
      <c r="D39" s="40"/>
      <c r="E39" s="161"/>
      <c r="F39" s="161"/>
      <c r="G39" s="41"/>
      <c r="H39" s="41"/>
    </row>
    <row r="40" spans="1:8" ht="15" customHeight="1" x14ac:dyDescent="0.25">
      <c r="A40" s="25" t="s">
        <v>44</v>
      </c>
      <c r="B40" s="32" t="s">
        <v>45</v>
      </c>
      <c r="C40" s="33">
        <v>15790</v>
      </c>
      <c r="D40" s="33">
        <v>19268</v>
      </c>
      <c r="E40" s="159">
        <v>45575</v>
      </c>
      <c r="F40" s="159">
        <v>0</v>
      </c>
      <c r="G40" s="34">
        <v>27550</v>
      </c>
      <c r="H40" s="34">
        <v>0</v>
      </c>
    </row>
    <row r="41" spans="1:8" x14ac:dyDescent="0.25">
      <c r="A41" s="42" t="s">
        <v>46</v>
      </c>
      <c r="B41" s="43" t="s">
        <v>47</v>
      </c>
      <c r="C41" s="44">
        <f t="shared" ref="C41:H41" si="4">C5+C16+C25+C38+C40</f>
        <v>1185584</v>
      </c>
      <c r="D41" s="44">
        <f t="shared" si="4"/>
        <v>1170632</v>
      </c>
      <c r="E41" s="44">
        <f t="shared" si="4"/>
        <v>1200874</v>
      </c>
      <c r="F41" s="44">
        <f t="shared" si="4"/>
        <v>101881</v>
      </c>
      <c r="G41" s="44">
        <f>G5+G16+G25+G38+G40</f>
        <v>1246496.5</v>
      </c>
      <c r="H41" s="44">
        <f t="shared" si="4"/>
        <v>1221566.5</v>
      </c>
    </row>
    <row r="42" spans="1:8" ht="12.75" customHeight="1" x14ac:dyDescent="0.25">
      <c r="A42" s="38"/>
      <c r="B42" s="39"/>
      <c r="C42" s="40"/>
      <c r="D42" s="40"/>
      <c r="E42" s="161"/>
      <c r="F42" s="161"/>
      <c r="G42" s="41"/>
      <c r="H42" s="41"/>
    </row>
    <row r="43" spans="1:8" x14ac:dyDescent="0.25">
      <c r="A43" s="38"/>
      <c r="B43" s="39" t="s">
        <v>48</v>
      </c>
      <c r="C43" s="40"/>
      <c r="D43" s="40"/>
      <c r="E43" s="161"/>
      <c r="F43" s="161"/>
      <c r="G43" s="41"/>
      <c r="H43" s="41"/>
    </row>
    <row r="44" spans="1:8" x14ac:dyDescent="0.25">
      <c r="A44" s="38">
        <v>8123</v>
      </c>
      <c r="B44" s="39" t="s">
        <v>49</v>
      </c>
      <c r="C44" s="40">
        <v>5360</v>
      </c>
      <c r="D44" s="40">
        <v>108550</v>
      </c>
      <c r="E44" s="161">
        <v>146071</v>
      </c>
      <c r="F44" s="161"/>
      <c r="G44" s="41"/>
      <c r="H44" s="41"/>
    </row>
    <row r="45" spans="1:8" ht="18.75" customHeight="1" x14ac:dyDescent="0.25">
      <c r="A45" s="38">
        <v>8115</v>
      </c>
      <c r="B45" s="45" t="s">
        <v>50</v>
      </c>
      <c r="C45" s="97">
        <f>C46+C47+C48+C49+C50</f>
        <v>4848</v>
      </c>
      <c r="D45" s="97">
        <f>D46+D47+D48+D49+D50</f>
        <v>8588</v>
      </c>
      <c r="E45" s="97">
        <f>E46+E47+E48+E49+E50</f>
        <v>9758</v>
      </c>
      <c r="F45" s="97"/>
      <c r="G45" s="97">
        <f t="shared" ref="G45:H45" si="5">G46+G47+G48+G49+G50</f>
        <v>9050</v>
      </c>
      <c r="H45" s="97">
        <f t="shared" si="5"/>
        <v>9050</v>
      </c>
    </row>
    <row r="46" spans="1:8" ht="18" customHeight="1" x14ac:dyDescent="0.25">
      <c r="A46" s="38"/>
      <c r="B46" s="46" t="s">
        <v>51</v>
      </c>
      <c r="C46" s="98">
        <v>4727</v>
      </c>
      <c r="D46" s="105">
        <v>6618</v>
      </c>
      <c r="E46" s="168">
        <v>8937</v>
      </c>
      <c r="F46" s="162"/>
      <c r="G46" s="169">
        <v>8950</v>
      </c>
      <c r="H46" s="169">
        <v>8950</v>
      </c>
    </row>
    <row r="47" spans="1:8" ht="16.5" customHeight="1" x14ac:dyDescent="0.25">
      <c r="A47" s="38"/>
      <c r="B47" s="46" t="s">
        <v>52</v>
      </c>
      <c r="C47" s="98">
        <v>0</v>
      </c>
      <c r="D47" s="105">
        <v>1</v>
      </c>
      <c r="E47" s="163">
        <v>801</v>
      </c>
      <c r="F47" s="163"/>
      <c r="G47" s="169"/>
      <c r="H47" s="169"/>
    </row>
    <row r="48" spans="1:8" ht="15.75" customHeight="1" x14ac:dyDescent="0.25">
      <c r="A48" s="38"/>
      <c r="B48" s="46" t="s">
        <v>53</v>
      </c>
      <c r="C48" s="98">
        <v>121</v>
      </c>
      <c r="D48" s="105">
        <v>1969</v>
      </c>
      <c r="E48" s="163">
        <v>20</v>
      </c>
      <c r="F48" s="163"/>
      <c r="G48" s="169">
        <v>100</v>
      </c>
      <c r="H48" s="169">
        <v>100</v>
      </c>
    </row>
    <row r="49" spans="1:8" ht="29.25" customHeight="1" x14ac:dyDescent="0.25">
      <c r="A49" s="38"/>
      <c r="B49" s="46" t="s">
        <v>54</v>
      </c>
      <c r="C49" s="98">
        <v>0</v>
      </c>
      <c r="D49" s="105">
        <v>0</v>
      </c>
      <c r="E49" s="163">
        <v>0</v>
      </c>
      <c r="F49" s="163"/>
      <c r="G49" s="169"/>
      <c r="H49" s="169"/>
    </row>
    <row r="50" spans="1:8" ht="18.75" customHeight="1" x14ac:dyDescent="0.25">
      <c r="A50" s="38"/>
      <c r="B50" s="46" t="s">
        <v>55</v>
      </c>
      <c r="C50" s="98">
        <v>0</v>
      </c>
      <c r="D50" s="105">
        <v>0</v>
      </c>
      <c r="E50" s="163">
        <v>0</v>
      </c>
      <c r="F50" s="163"/>
      <c r="G50" s="169"/>
      <c r="H50" s="169"/>
    </row>
    <row r="51" spans="1:8" ht="17.25" customHeight="1" x14ac:dyDescent="0.25">
      <c r="A51" s="38"/>
      <c r="B51" s="47" t="s">
        <v>56</v>
      </c>
      <c r="C51" s="48">
        <v>275349</v>
      </c>
      <c r="D51" s="48">
        <v>204270</v>
      </c>
      <c r="E51" s="164">
        <v>115611</v>
      </c>
      <c r="F51" s="164"/>
      <c r="G51" s="49">
        <v>7000</v>
      </c>
      <c r="H51" s="49">
        <v>8500</v>
      </c>
    </row>
    <row r="52" spans="1:8" ht="16.5" customHeight="1" x14ac:dyDescent="0.25">
      <c r="A52" s="38"/>
      <c r="B52" s="39" t="s">
        <v>57</v>
      </c>
      <c r="C52" s="40">
        <v>106901</v>
      </c>
      <c r="D52" s="40">
        <v>112328</v>
      </c>
      <c r="E52" s="161">
        <v>11053</v>
      </c>
      <c r="F52" s="161"/>
      <c r="G52" s="41"/>
      <c r="H52" s="41"/>
    </row>
    <row r="53" spans="1:8" ht="27.75" customHeight="1" x14ac:dyDescent="0.25">
      <c r="A53" s="50">
        <v>8901</v>
      </c>
      <c r="B53" s="51" t="s">
        <v>63</v>
      </c>
      <c r="C53" s="99">
        <v>1961</v>
      </c>
      <c r="D53" s="48">
        <v>0</v>
      </c>
      <c r="E53" s="164">
        <v>0</v>
      </c>
      <c r="F53" s="164"/>
      <c r="G53" s="49"/>
      <c r="H53" s="49"/>
    </row>
    <row r="54" spans="1:8" ht="21.75" customHeight="1" thickBot="1" x14ac:dyDescent="0.3">
      <c r="A54" s="52"/>
      <c r="B54" s="53" t="s">
        <v>58</v>
      </c>
      <c r="C54" s="100">
        <f>C44+C45+C51+C52+C53</f>
        <v>394419</v>
      </c>
      <c r="D54" s="54">
        <f>D44+D45+D51+D52</f>
        <v>433736</v>
      </c>
      <c r="E54" s="54">
        <f>E44+E45+E51+E52</f>
        <v>282493</v>
      </c>
      <c r="F54" s="54">
        <f>F44+F45+F51+F52</f>
        <v>0</v>
      </c>
      <c r="G54" s="55">
        <f>G44+G45+G51+G52</f>
        <v>16050</v>
      </c>
      <c r="H54" s="55">
        <f>H44+H45+H51+H52</f>
        <v>17550</v>
      </c>
    </row>
    <row r="55" spans="1:8" ht="21.75" customHeight="1" thickTop="1" thickBot="1" x14ac:dyDescent="0.3">
      <c r="A55" s="56"/>
      <c r="B55" s="57" t="s">
        <v>59</v>
      </c>
      <c r="C55" s="58">
        <f t="shared" ref="C55:H55" si="6">C41+C54</f>
        <v>1580003</v>
      </c>
      <c r="D55" s="58">
        <f t="shared" si="6"/>
        <v>1604368</v>
      </c>
      <c r="E55" s="58">
        <f t="shared" si="6"/>
        <v>1483367</v>
      </c>
      <c r="F55" s="58">
        <f t="shared" si="6"/>
        <v>101881</v>
      </c>
      <c r="G55" s="59">
        <f t="shared" si="6"/>
        <v>1262546.5</v>
      </c>
      <c r="H55" s="59">
        <f t="shared" si="6"/>
        <v>1239116.5</v>
      </c>
    </row>
    <row r="56" spans="1:8" ht="20.25" customHeight="1" thickBot="1" x14ac:dyDescent="0.35">
      <c r="A56" s="61"/>
      <c r="B56" s="80" t="s">
        <v>64</v>
      </c>
      <c r="C56" s="101"/>
      <c r="D56" s="102"/>
      <c r="E56" s="119"/>
      <c r="F56" s="102"/>
      <c r="G56" s="103"/>
      <c r="H56" s="103"/>
    </row>
    <row r="57" spans="1:8" ht="11.25" customHeight="1" x14ac:dyDescent="0.25">
      <c r="A57" s="62"/>
      <c r="B57" s="71"/>
      <c r="C57" s="104"/>
      <c r="D57" s="105"/>
      <c r="E57" s="120"/>
      <c r="F57" s="140"/>
      <c r="G57" s="106"/>
      <c r="H57" s="106"/>
    </row>
    <row r="58" spans="1:8" x14ac:dyDescent="0.25">
      <c r="A58" s="38" t="s">
        <v>65</v>
      </c>
      <c r="B58" s="64" t="s">
        <v>66</v>
      </c>
      <c r="C58" s="107">
        <f>C59+C60</f>
        <v>5884</v>
      </c>
      <c r="D58" s="107">
        <f t="shared" ref="D58:H58" si="7">D59+D60</f>
        <v>5524</v>
      </c>
      <c r="E58" s="107">
        <f t="shared" si="7"/>
        <v>5504</v>
      </c>
      <c r="F58" s="107">
        <f t="shared" si="7"/>
        <v>0</v>
      </c>
      <c r="G58" s="107">
        <f t="shared" si="7"/>
        <v>5500</v>
      </c>
      <c r="H58" s="107">
        <f t="shared" si="7"/>
        <v>5500</v>
      </c>
    </row>
    <row r="59" spans="1:8" x14ac:dyDescent="0.25">
      <c r="A59" s="65"/>
      <c r="B59" s="66" t="s">
        <v>67</v>
      </c>
      <c r="C59" s="108">
        <v>162</v>
      </c>
      <c r="D59" s="109">
        <v>160</v>
      </c>
      <c r="E59" s="110">
        <v>340</v>
      </c>
      <c r="F59" s="109"/>
      <c r="G59" s="109">
        <v>340</v>
      </c>
      <c r="H59" s="109">
        <v>340</v>
      </c>
    </row>
    <row r="60" spans="1:8" ht="15.75" thickBot="1" x14ac:dyDescent="0.3">
      <c r="A60" s="137"/>
      <c r="B60" s="149" t="s">
        <v>68</v>
      </c>
      <c r="C60" s="150">
        <v>5722</v>
      </c>
      <c r="D60" s="138">
        <v>5364</v>
      </c>
      <c r="E60" s="139">
        <v>5164</v>
      </c>
      <c r="F60" s="138"/>
      <c r="G60" s="138">
        <v>5160</v>
      </c>
      <c r="H60" s="138">
        <v>5160</v>
      </c>
    </row>
    <row r="61" spans="1:8" x14ac:dyDescent="0.25">
      <c r="A61" s="70"/>
      <c r="B61" s="71"/>
      <c r="C61" s="136"/>
      <c r="D61" s="140"/>
      <c r="E61" s="141"/>
      <c r="F61" s="140"/>
      <c r="G61" s="140"/>
      <c r="H61" s="140"/>
    </row>
    <row r="62" spans="1:8" x14ac:dyDescent="0.25">
      <c r="A62" s="62" t="s">
        <v>69</v>
      </c>
      <c r="B62" s="63" t="s">
        <v>70</v>
      </c>
      <c r="C62" s="104">
        <f>C63+C64</f>
        <v>9225</v>
      </c>
      <c r="D62" s="104">
        <f t="shared" ref="D62:H62" si="8">D63+D64</f>
        <v>10904</v>
      </c>
      <c r="E62" s="104">
        <f t="shared" si="8"/>
        <v>11567</v>
      </c>
      <c r="F62" s="104">
        <f t="shared" si="8"/>
        <v>0</v>
      </c>
      <c r="G62" s="104">
        <f t="shared" si="8"/>
        <v>11600</v>
      </c>
      <c r="H62" s="104">
        <f t="shared" si="8"/>
        <v>11600</v>
      </c>
    </row>
    <row r="63" spans="1:8" x14ac:dyDescent="0.25">
      <c r="A63" s="65"/>
      <c r="B63" s="66" t="s">
        <v>67</v>
      </c>
      <c r="C63" s="108">
        <v>3</v>
      </c>
      <c r="D63" s="109">
        <v>280</v>
      </c>
      <c r="E63" s="110">
        <v>167</v>
      </c>
      <c r="F63" s="109"/>
      <c r="G63" s="109">
        <v>200</v>
      </c>
      <c r="H63" s="109">
        <v>200</v>
      </c>
    </row>
    <row r="64" spans="1:8" x14ac:dyDescent="0.25">
      <c r="A64" s="65"/>
      <c r="B64" s="66" t="s">
        <v>68</v>
      </c>
      <c r="C64" s="108">
        <v>9222</v>
      </c>
      <c r="D64" s="109">
        <v>10624</v>
      </c>
      <c r="E64" s="110">
        <v>11400</v>
      </c>
      <c r="F64" s="109"/>
      <c r="G64" s="109">
        <v>11400</v>
      </c>
      <c r="H64" s="109">
        <v>11400</v>
      </c>
    </row>
    <row r="65" spans="1:13" x14ac:dyDescent="0.25">
      <c r="A65" s="62"/>
      <c r="B65" s="63"/>
      <c r="C65" s="104"/>
      <c r="D65" s="109"/>
      <c r="E65" s="110"/>
      <c r="F65" s="109"/>
      <c r="G65" s="109"/>
      <c r="H65" s="109"/>
    </row>
    <row r="66" spans="1:13" x14ac:dyDescent="0.25">
      <c r="A66" s="62" t="s">
        <v>71</v>
      </c>
      <c r="B66" s="63" t="s">
        <v>72</v>
      </c>
      <c r="C66" s="104">
        <f>C67+C68+C70+C72</f>
        <v>163605</v>
      </c>
      <c r="D66" s="104">
        <f t="shared" ref="D66:H66" si="9">D67+D68+D70+D72</f>
        <v>212628</v>
      </c>
      <c r="E66" s="104">
        <f>E67+E68+E70+E72</f>
        <v>261111</v>
      </c>
      <c r="F66" s="104">
        <f>F67+F68+F70+F72</f>
        <v>50000</v>
      </c>
      <c r="G66" s="104">
        <f t="shared" si="9"/>
        <v>261200</v>
      </c>
      <c r="H66" s="104">
        <f t="shared" si="9"/>
        <v>261200</v>
      </c>
    </row>
    <row r="67" spans="1:13" x14ac:dyDescent="0.25">
      <c r="A67" s="65"/>
      <c r="B67" s="66" t="s">
        <v>73</v>
      </c>
      <c r="C67" s="108">
        <v>79360</v>
      </c>
      <c r="D67" s="109">
        <v>80860</v>
      </c>
      <c r="E67" s="110">
        <v>116660</v>
      </c>
      <c r="F67" s="109"/>
      <c r="G67" s="109">
        <v>116660</v>
      </c>
      <c r="H67" s="109">
        <v>116660</v>
      </c>
    </row>
    <row r="68" spans="1:13" x14ac:dyDescent="0.25">
      <c r="A68" s="65"/>
      <c r="B68" s="66" t="s">
        <v>74</v>
      </c>
      <c r="C68" s="108">
        <v>50044</v>
      </c>
      <c r="D68" s="109">
        <v>70912</v>
      </c>
      <c r="E68" s="110">
        <v>97189</v>
      </c>
      <c r="F68" s="176">
        <v>50000</v>
      </c>
      <c r="G68" s="109">
        <v>97200</v>
      </c>
      <c r="H68" s="109">
        <v>97200</v>
      </c>
    </row>
    <row r="69" spans="1:13" s="60" customFormat="1" x14ac:dyDescent="0.25">
      <c r="A69" s="67"/>
      <c r="B69" s="68" t="s">
        <v>75</v>
      </c>
      <c r="C69" s="111">
        <v>30343</v>
      </c>
      <c r="D69" s="22">
        <v>46584</v>
      </c>
      <c r="E69" s="133">
        <v>73800</v>
      </c>
      <c r="F69" s="23">
        <v>50000</v>
      </c>
      <c r="G69" s="22">
        <v>73800</v>
      </c>
      <c r="H69" s="22">
        <v>73800</v>
      </c>
      <c r="I69" s="4"/>
      <c r="J69" s="4"/>
      <c r="K69" s="4"/>
      <c r="L69" s="4"/>
      <c r="M69" s="4"/>
    </row>
    <row r="70" spans="1:13" s="60" customFormat="1" x14ac:dyDescent="0.25">
      <c r="A70" s="65"/>
      <c r="B70" s="66" t="s">
        <v>76</v>
      </c>
      <c r="C70" s="108">
        <v>29629</v>
      </c>
      <c r="D70" s="109">
        <v>54857</v>
      </c>
      <c r="E70" s="110">
        <v>40660</v>
      </c>
      <c r="F70" s="109"/>
      <c r="G70" s="109">
        <v>40660</v>
      </c>
      <c r="H70" s="109">
        <v>40660</v>
      </c>
      <c r="I70" s="4"/>
      <c r="J70" s="4"/>
      <c r="K70" s="4"/>
      <c r="L70" s="4"/>
      <c r="M70" s="4"/>
    </row>
    <row r="71" spans="1:13" s="60" customFormat="1" x14ac:dyDescent="0.25">
      <c r="A71" s="67"/>
      <c r="B71" s="68" t="s">
        <v>75</v>
      </c>
      <c r="C71" s="111">
        <v>16145</v>
      </c>
      <c r="D71" s="22">
        <v>38350</v>
      </c>
      <c r="E71" s="133">
        <v>22500</v>
      </c>
      <c r="F71" s="22"/>
      <c r="G71" s="22">
        <v>22500</v>
      </c>
      <c r="H71" s="22">
        <v>22500</v>
      </c>
      <c r="I71" s="4"/>
      <c r="J71" s="4"/>
      <c r="K71" s="4"/>
      <c r="L71" s="4"/>
      <c r="M71" s="4"/>
    </row>
    <row r="72" spans="1:13" x14ac:dyDescent="0.25">
      <c r="A72" s="65"/>
      <c r="B72" s="91" t="s">
        <v>68</v>
      </c>
      <c r="C72" s="112">
        <v>4572</v>
      </c>
      <c r="D72" s="109">
        <v>5999</v>
      </c>
      <c r="E72" s="110">
        <v>6602</v>
      </c>
      <c r="F72" s="109"/>
      <c r="G72" s="109">
        <v>6680</v>
      </c>
      <c r="H72" s="109">
        <v>6680</v>
      </c>
    </row>
    <row r="73" spans="1:13" x14ac:dyDescent="0.25">
      <c r="A73" s="62"/>
      <c r="B73" s="63"/>
      <c r="C73" s="104"/>
      <c r="D73" s="109"/>
      <c r="E73" s="110"/>
      <c r="F73" s="109"/>
      <c r="G73" s="109"/>
      <c r="H73" s="109"/>
    </row>
    <row r="74" spans="1:13" x14ac:dyDescent="0.25">
      <c r="A74" s="62" t="s">
        <v>77</v>
      </c>
      <c r="B74" s="63" t="s">
        <v>78</v>
      </c>
      <c r="C74" s="104">
        <f>C75+C76</f>
        <v>166</v>
      </c>
      <c r="D74" s="104">
        <f t="shared" ref="D74:H74" si="10">D75+D76</f>
        <v>1847</v>
      </c>
      <c r="E74" s="104">
        <f t="shared" si="10"/>
        <v>1321</v>
      </c>
      <c r="F74" s="104">
        <f t="shared" si="10"/>
        <v>0</v>
      </c>
      <c r="G74" s="104">
        <f t="shared" si="10"/>
        <v>1300</v>
      </c>
      <c r="H74" s="104">
        <f t="shared" si="10"/>
        <v>1300</v>
      </c>
    </row>
    <row r="75" spans="1:13" x14ac:dyDescent="0.25">
      <c r="A75" s="65"/>
      <c r="B75" s="66" t="s">
        <v>67</v>
      </c>
      <c r="C75" s="108">
        <v>28</v>
      </c>
      <c r="D75" s="109">
        <v>350</v>
      </c>
      <c r="E75" s="110">
        <v>350</v>
      </c>
      <c r="F75" s="109"/>
      <c r="G75" s="109">
        <v>350</v>
      </c>
      <c r="H75" s="109">
        <v>350</v>
      </c>
    </row>
    <row r="76" spans="1:13" x14ac:dyDescent="0.25">
      <c r="A76" s="65"/>
      <c r="B76" s="66" t="s">
        <v>79</v>
      </c>
      <c r="C76" s="108">
        <v>138</v>
      </c>
      <c r="D76" s="109">
        <v>1497</v>
      </c>
      <c r="E76" s="110">
        <v>971</v>
      </c>
      <c r="F76" s="109"/>
      <c r="G76" s="109">
        <v>950</v>
      </c>
      <c r="H76" s="109">
        <v>950</v>
      </c>
    </row>
    <row r="77" spans="1:13" x14ac:dyDescent="0.25">
      <c r="A77" s="62"/>
      <c r="B77" s="63"/>
      <c r="C77" s="104"/>
      <c r="D77" s="109"/>
      <c r="E77" s="110"/>
      <c r="F77" s="109"/>
      <c r="G77" s="109"/>
      <c r="H77" s="109"/>
    </row>
    <row r="78" spans="1:13" x14ac:dyDescent="0.25">
      <c r="A78" s="62" t="s">
        <v>80</v>
      </c>
      <c r="B78" s="63" t="s">
        <v>81</v>
      </c>
      <c r="C78" s="104">
        <f>C79+C80+C81+C82</f>
        <v>77298</v>
      </c>
      <c r="D78" s="104">
        <f t="shared" ref="D78:H78" si="11">D79+D80+D81+D82</f>
        <v>77759</v>
      </c>
      <c r="E78" s="104">
        <f t="shared" si="11"/>
        <v>64936</v>
      </c>
      <c r="F78" s="104">
        <f t="shared" si="11"/>
        <v>0</v>
      </c>
      <c r="G78" s="104">
        <f t="shared" si="11"/>
        <v>65000</v>
      </c>
      <c r="H78" s="104">
        <f t="shared" si="11"/>
        <v>65000</v>
      </c>
    </row>
    <row r="79" spans="1:13" x14ac:dyDescent="0.25">
      <c r="A79" s="65"/>
      <c r="B79" s="66" t="s">
        <v>82</v>
      </c>
      <c r="C79" s="108">
        <v>13778</v>
      </c>
      <c r="D79" s="109">
        <v>4049</v>
      </c>
      <c r="E79" s="110">
        <v>0</v>
      </c>
      <c r="F79" s="109"/>
      <c r="G79" s="109">
        <v>0</v>
      </c>
      <c r="H79" s="109">
        <v>0</v>
      </c>
    </row>
    <row r="80" spans="1:13" x14ac:dyDescent="0.25">
      <c r="A80" s="65"/>
      <c r="B80" s="66" t="s">
        <v>83</v>
      </c>
      <c r="C80" s="108">
        <v>59579</v>
      </c>
      <c r="D80" s="109">
        <v>64115</v>
      </c>
      <c r="E80" s="110">
        <v>58959</v>
      </c>
      <c r="F80" s="109"/>
      <c r="G80" s="109">
        <v>59000</v>
      </c>
      <c r="H80" s="109">
        <v>59000</v>
      </c>
    </row>
    <row r="81" spans="1:8" x14ac:dyDescent="0.25">
      <c r="A81" s="65"/>
      <c r="B81" s="66" t="s">
        <v>67</v>
      </c>
      <c r="C81" s="108">
        <v>1559</v>
      </c>
      <c r="D81" s="109">
        <v>6403</v>
      </c>
      <c r="E81" s="110">
        <v>1500</v>
      </c>
      <c r="F81" s="109"/>
      <c r="G81" s="109">
        <v>1500</v>
      </c>
      <c r="H81" s="109">
        <v>1500</v>
      </c>
    </row>
    <row r="82" spans="1:8" x14ac:dyDescent="0.25">
      <c r="A82" s="65"/>
      <c r="B82" s="66" t="s">
        <v>68</v>
      </c>
      <c r="C82" s="108">
        <v>2382</v>
      </c>
      <c r="D82" s="109">
        <v>3192</v>
      </c>
      <c r="E82" s="110">
        <v>4477</v>
      </c>
      <c r="F82" s="109"/>
      <c r="G82" s="109">
        <v>4500</v>
      </c>
      <c r="H82" s="109">
        <v>4500</v>
      </c>
    </row>
    <row r="83" spans="1:8" x14ac:dyDescent="0.25">
      <c r="A83" s="62"/>
      <c r="B83" s="63"/>
      <c r="C83" s="104"/>
      <c r="D83" s="109"/>
      <c r="E83" s="110"/>
      <c r="F83" s="109"/>
      <c r="G83" s="109"/>
      <c r="H83" s="109"/>
    </row>
    <row r="84" spans="1:8" x14ac:dyDescent="0.25">
      <c r="A84" s="62" t="s">
        <v>84</v>
      </c>
      <c r="B84" s="63" t="s">
        <v>85</v>
      </c>
      <c r="C84" s="104">
        <f>C85+C86+C87+C88+C89</f>
        <v>53462</v>
      </c>
      <c r="D84" s="104">
        <f t="shared" ref="D84:H84" si="12">D85+D86+D87+D88+D89</f>
        <v>62457</v>
      </c>
      <c r="E84" s="104">
        <f t="shared" si="12"/>
        <v>50768</v>
      </c>
      <c r="F84" s="104">
        <f t="shared" si="12"/>
        <v>0</v>
      </c>
      <c r="G84" s="104">
        <f t="shared" si="12"/>
        <v>50800</v>
      </c>
      <c r="H84" s="104">
        <f t="shared" si="12"/>
        <v>50800</v>
      </c>
    </row>
    <row r="85" spans="1:8" x14ac:dyDescent="0.25">
      <c r="A85" s="65"/>
      <c r="B85" s="66" t="s">
        <v>86</v>
      </c>
      <c r="C85" s="108">
        <v>1927</v>
      </c>
      <c r="D85" s="109">
        <v>2800</v>
      </c>
      <c r="E85" s="110">
        <v>2800</v>
      </c>
      <c r="F85" s="109"/>
      <c r="G85" s="109">
        <v>2800</v>
      </c>
      <c r="H85" s="109">
        <v>2800</v>
      </c>
    </row>
    <row r="86" spans="1:8" x14ac:dyDescent="0.25">
      <c r="A86" s="62"/>
      <c r="B86" s="66" t="s">
        <v>87</v>
      </c>
      <c r="C86" s="108">
        <v>3480</v>
      </c>
      <c r="D86" s="109">
        <v>4060</v>
      </c>
      <c r="E86" s="110">
        <v>5010</v>
      </c>
      <c r="F86" s="109"/>
      <c r="G86" s="109">
        <v>5010</v>
      </c>
      <c r="H86" s="109">
        <v>5010</v>
      </c>
    </row>
    <row r="87" spans="1:8" x14ac:dyDescent="0.25">
      <c r="A87" s="62"/>
      <c r="B87" s="66" t="s">
        <v>67</v>
      </c>
      <c r="C87" s="108">
        <v>5969</v>
      </c>
      <c r="D87" s="109">
        <v>14041</v>
      </c>
      <c r="E87" s="110">
        <v>1100</v>
      </c>
      <c r="F87" s="109"/>
      <c r="G87" s="109">
        <v>1100</v>
      </c>
      <c r="H87" s="109">
        <v>1100</v>
      </c>
    </row>
    <row r="88" spans="1:8" x14ac:dyDescent="0.25">
      <c r="A88" s="62"/>
      <c r="B88" s="66" t="s">
        <v>83</v>
      </c>
      <c r="C88" s="108">
        <v>33941</v>
      </c>
      <c r="D88" s="109">
        <v>37353</v>
      </c>
      <c r="E88" s="110">
        <v>33006</v>
      </c>
      <c r="F88" s="109"/>
      <c r="G88" s="109">
        <v>33000</v>
      </c>
      <c r="H88" s="109">
        <v>33000</v>
      </c>
    </row>
    <row r="89" spans="1:8" x14ac:dyDescent="0.25">
      <c r="A89" s="62"/>
      <c r="B89" s="66" t="s">
        <v>68</v>
      </c>
      <c r="C89" s="108">
        <v>8145</v>
      </c>
      <c r="D89" s="109">
        <v>4203</v>
      </c>
      <c r="E89" s="110">
        <v>8852</v>
      </c>
      <c r="F89" s="109"/>
      <c r="G89" s="109">
        <v>8890</v>
      </c>
      <c r="H89" s="109">
        <v>8890</v>
      </c>
    </row>
    <row r="90" spans="1:8" x14ac:dyDescent="0.25">
      <c r="A90" s="62"/>
      <c r="B90" s="63"/>
      <c r="C90" s="104"/>
      <c r="D90" s="109"/>
      <c r="E90" s="110"/>
      <c r="F90" s="109"/>
      <c r="G90" s="109"/>
      <c r="H90" s="109"/>
    </row>
    <row r="91" spans="1:8" x14ac:dyDescent="0.25">
      <c r="A91" s="62" t="s">
        <v>88</v>
      </c>
      <c r="B91" s="63" t="s">
        <v>89</v>
      </c>
      <c r="C91" s="104">
        <f>C92+C93+C94+C95+C96</f>
        <v>56727</v>
      </c>
      <c r="D91" s="104">
        <f t="shared" ref="D91:H91" si="13">D92+D93+D94+D95+D96</f>
        <v>60237</v>
      </c>
      <c r="E91" s="104">
        <f t="shared" si="13"/>
        <v>62035</v>
      </c>
      <c r="F91" s="104">
        <f t="shared" si="13"/>
        <v>0</v>
      </c>
      <c r="G91" s="104">
        <f t="shared" si="13"/>
        <v>62200</v>
      </c>
      <c r="H91" s="104">
        <f t="shared" si="13"/>
        <v>62200</v>
      </c>
    </row>
    <row r="92" spans="1:8" x14ac:dyDescent="0.25">
      <c r="A92" s="65"/>
      <c r="B92" s="66" t="s">
        <v>90</v>
      </c>
      <c r="C92" s="108">
        <v>33629</v>
      </c>
      <c r="D92" s="109">
        <v>32884</v>
      </c>
      <c r="E92" s="165">
        <v>34659</v>
      </c>
      <c r="F92" s="109"/>
      <c r="G92" s="109">
        <v>34700</v>
      </c>
      <c r="H92" s="105">
        <v>34700</v>
      </c>
    </row>
    <row r="93" spans="1:8" x14ac:dyDescent="0.25">
      <c r="A93" s="65"/>
      <c r="B93" s="66" t="s">
        <v>91</v>
      </c>
      <c r="C93" s="108">
        <v>10920</v>
      </c>
      <c r="D93" s="109">
        <v>12245</v>
      </c>
      <c r="E93" s="165">
        <v>10250</v>
      </c>
      <c r="F93" s="109"/>
      <c r="G93" s="109">
        <v>10300</v>
      </c>
      <c r="H93" s="109">
        <v>10300</v>
      </c>
    </row>
    <row r="94" spans="1:8" ht="45" x14ac:dyDescent="0.25">
      <c r="A94" s="65"/>
      <c r="B94" s="69" t="s">
        <v>92</v>
      </c>
      <c r="C94" s="98">
        <v>10500</v>
      </c>
      <c r="D94" s="109">
        <v>10500</v>
      </c>
      <c r="E94" s="165">
        <v>11000</v>
      </c>
      <c r="F94" s="109"/>
      <c r="G94" s="109">
        <v>11000</v>
      </c>
      <c r="H94" s="109">
        <v>11000</v>
      </c>
    </row>
    <row r="95" spans="1:8" x14ac:dyDescent="0.25">
      <c r="A95" s="65"/>
      <c r="B95" s="92" t="s">
        <v>67</v>
      </c>
      <c r="C95" s="114">
        <v>398</v>
      </c>
      <c r="D95" s="109">
        <v>1009</v>
      </c>
      <c r="E95" s="165">
        <v>3035</v>
      </c>
      <c r="F95" s="109"/>
      <c r="G95" s="109">
        <v>3100</v>
      </c>
      <c r="H95" s="109">
        <v>3100</v>
      </c>
    </row>
    <row r="96" spans="1:8" x14ac:dyDescent="0.25">
      <c r="A96" s="65"/>
      <c r="B96" s="69" t="s">
        <v>68</v>
      </c>
      <c r="C96" s="113">
        <v>1280</v>
      </c>
      <c r="D96" s="109">
        <v>3599</v>
      </c>
      <c r="E96" s="165">
        <v>3091</v>
      </c>
      <c r="F96" s="109"/>
      <c r="G96" s="109">
        <v>3100</v>
      </c>
      <c r="H96" s="109">
        <v>3100</v>
      </c>
    </row>
    <row r="97" spans="1:8" x14ac:dyDescent="0.25">
      <c r="A97" s="62"/>
      <c r="B97" s="63"/>
      <c r="C97" s="104"/>
      <c r="D97" s="109"/>
      <c r="E97" s="165"/>
      <c r="F97" s="109"/>
      <c r="G97" s="109"/>
      <c r="H97" s="109"/>
    </row>
    <row r="98" spans="1:8" x14ac:dyDescent="0.25">
      <c r="A98" s="62" t="s">
        <v>93</v>
      </c>
      <c r="B98" s="63" t="s">
        <v>94</v>
      </c>
      <c r="C98" s="104">
        <f>C99+C100+C101</f>
        <v>10919</v>
      </c>
      <c r="D98" s="104">
        <f t="shared" ref="D98:H98" si="14">D99+D100+D101</f>
        <v>13827</v>
      </c>
      <c r="E98" s="104">
        <f t="shared" si="14"/>
        <v>12689</v>
      </c>
      <c r="F98" s="178">
        <f t="shared" si="14"/>
        <v>-1000</v>
      </c>
      <c r="G98" s="104">
        <f t="shared" si="14"/>
        <v>12700</v>
      </c>
      <c r="H98" s="104">
        <f t="shared" si="14"/>
        <v>12700</v>
      </c>
    </row>
    <row r="99" spans="1:8" x14ac:dyDescent="0.25">
      <c r="A99" s="65"/>
      <c r="B99" s="83" t="s">
        <v>95</v>
      </c>
      <c r="C99" s="115">
        <v>550</v>
      </c>
      <c r="D99" s="109">
        <v>800</v>
      </c>
      <c r="E99" s="110">
        <v>800</v>
      </c>
      <c r="F99" s="176"/>
      <c r="G99" s="109">
        <v>800</v>
      </c>
      <c r="H99" s="109">
        <v>800</v>
      </c>
    </row>
    <row r="100" spans="1:8" ht="17.25" customHeight="1" x14ac:dyDescent="0.25">
      <c r="A100" s="65"/>
      <c r="B100" s="83" t="s">
        <v>67</v>
      </c>
      <c r="C100" s="115">
        <v>114</v>
      </c>
      <c r="D100" s="109">
        <v>0</v>
      </c>
      <c r="E100" s="110">
        <v>0</v>
      </c>
      <c r="F100" s="176"/>
      <c r="G100" s="109">
        <v>0</v>
      </c>
      <c r="H100" s="109">
        <v>0</v>
      </c>
    </row>
    <row r="101" spans="1:8" ht="16.5" customHeight="1" x14ac:dyDescent="0.25">
      <c r="A101" s="65"/>
      <c r="B101" s="83" t="s">
        <v>68</v>
      </c>
      <c r="C101" s="115">
        <v>10255</v>
      </c>
      <c r="D101" s="109">
        <v>13027</v>
      </c>
      <c r="E101" s="110">
        <v>11889</v>
      </c>
      <c r="F101" s="176">
        <v>-1000</v>
      </c>
      <c r="G101" s="109">
        <v>11900</v>
      </c>
      <c r="H101" s="109">
        <v>11900</v>
      </c>
    </row>
    <row r="102" spans="1:8" x14ac:dyDescent="0.25">
      <c r="A102" s="62"/>
      <c r="B102" s="81"/>
      <c r="C102" s="116"/>
      <c r="D102" s="109"/>
      <c r="E102" s="110"/>
      <c r="F102" s="109"/>
      <c r="G102" s="109"/>
      <c r="H102" s="109"/>
    </row>
    <row r="103" spans="1:8" x14ac:dyDescent="0.25">
      <c r="A103" s="62" t="s">
        <v>96</v>
      </c>
      <c r="B103" s="81" t="s">
        <v>97</v>
      </c>
      <c r="C103" s="116">
        <f>C104+C105</f>
        <v>112846</v>
      </c>
      <c r="D103" s="116">
        <f t="shared" ref="D103:H103" si="15">D104+D105</f>
        <v>152031</v>
      </c>
      <c r="E103" s="116">
        <f t="shared" si="15"/>
        <v>151418</v>
      </c>
      <c r="F103" s="116">
        <f t="shared" si="15"/>
        <v>0</v>
      </c>
      <c r="G103" s="104">
        <f t="shared" si="15"/>
        <v>151500</v>
      </c>
      <c r="H103" s="104">
        <f t="shared" si="15"/>
        <v>151500</v>
      </c>
    </row>
    <row r="104" spans="1:8" ht="18" customHeight="1" x14ac:dyDescent="0.25">
      <c r="A104" s="65"/>
      <c r="B104" s="83" t="s">
        <v>67</v>
      </c>
      <c r="C104" s="115">
        <v>47410</v>
      </c>
      <c r="D104" s="109">
        <v>70226</v>
      </c>
      <c r="E104" s="110">
        <v>66480</v>
      </c>
      <c r="F104" s="109"/>
      <c r="G104" s="109">
        <v>66500</v>
      </c>
      <c r="H104" s="109">
        <v>66500</v>
      </c>
    </row>
    <row r="105" spans="1:8" x14ac:dyDescent="0.25">
      <c r="A105" s="65"/>
      <c r="B105" s="83" t="s">
        <v>68</v>
      </c>
      <c r="C105" s="115">
        <v>65436</v>
      </c>
      <c r="D105" s="109">
        <v>81805</v>
      </c>
      <c r="E105" s="110">
        <v>84938</v>
      </c>
      <c r="F105" s="109"/>
      <c r="G105" s="109">
        <v>85000</v>
      </c>
      <c r="H105" s="109">
        <v>85000</v>
      </c>
    </row>
    <row r="106" spans="1:8" x14ac:dyDescent="0.25">
      <c r="A106" s="62"/>
      <c r="B106" s="81"/>
      <c r="C106" s="116"/>
      <c r="D106" s="109"/>
      <c r="E106" s="110"/>
      <c r="F106" s="109"/>
      <c r="G106" s="109"/>
      <c r="H106" s="109"/>
    </row>
    <row r="107" spans="1:8" x14ac:dyDescent="0.25">
      <c r="A107" s="62" t="s">
        <v>98</v>
      </c>
      <c r="B107" s="81" t="s">
        <v>99</v>
      </c>
      <c r="C107" s="116">
        <f>C108+C109+C110+C111+C112</f>
        <v>78460</v>
      </c>
      <c r="D107" s="116">
        <f t="shared" ref="D107:H107" si="16">D108+D109+D110+D111+D112</f>
        <v>88451</v>
      </c>
      <c r="E107" s="116">
        <f t="shared" si="16"/>
        <v>92380</v>
      </c>
      <c r="F107" s="116">
        <f t="shared" si="16"/>
        <v>0</v>
      </c>
      <c r="G107" s="104">
        <f t="shared" si="16"/>
        <v>92300</v>
      </c>
      <c r="H107" s="104">
        <f t="shared" si="16"/>
        <v>92300</v>
      </c>
    </row>
    <row r="108" spans="1:8" ht="16.5" customHeight="1" x14ac:dyDescent="0.25">
      <c r="A108" s="65"/>
      <c r="B108" s="83" t="s">
        <v>100</v>
      </c>
      <c r="C108" s="115">
        <v>44347</v>
      </c>
      <c r="D108" s="109">
        <v>46564</v>
      </c>
      <c r="E108" s="110">
        <v>47875</v>
      </c>
      <c r="F108" s="109"/>
      <c r="G108" s="109">
        <v>47900</v>
      </c>
      <c r="H108" s="109">
        <v>47900</v>
      </c>
    </row>
    <row r="109" spans="1:8" x14ac:dyDescent="0.25">
      <c r="A109" s="67"/>
      <c r="B109" s="83" t="s">
        <v>101</v>
      </c>
      <c r="C109" s="115">
        <v>26966</v>
      </c>
      <c r="D109" s="109">
        <v>30600</v>
      </c>
      <c r="E109" s="110">
        <v>32100</v>
      </c>
      <c r="F109" s="109"/>
      <c r="G109" s="109">
        <v>32100</v>
      </c>
      <c r="H109" s="109">
        <v>32100</v>
      </c>
    </row>
    <row r="110" spans="1:8" ht="15.75" customHeight="1" x14ac:dyDescent="0.25">
      <c r="A110" s="65"/>
      <c r="B110" s="83" t="s">
        <v>67</v>
      </c>
      <c r="C110" s="115">
        <v>2029</v>
      </c>
      <c r="D110" s="109">
        <v>2045</v>
      </c>
      <c r="E110" s="110">
        <v>3302</v>
      </c>
      <c r="F110" s="109"/>
      <c r="G110" s="109">
        <v>3300</v>
      </c>
      <c r="H110" s="109">
        <v>3300</v>
      </c>
    </row>
    <row r="111" spans="1:8" x14ac:dyDescent="0.25">
      <c r="A111" s="65"/>
      <c r="B111" s="83" t="s">
        <v>102</v>
      </c>
      <c r="C111" s="115">
        <v>60</v>
      </c>
      <c r="D111" s="109">
        <v>165</v>
      </c>
      <c r="E111" s="110">
        <v>105</v>
      </c>
      <c r="F111" s="109"/>
      <c r="G111" s="109">
        <v>100</v>
      </c>
      <c r="H111" s="109">
        <v>100</v>
      </c>
    </row>
    <row r="112" spans="1:8" x14ac:dyDescent="0.25">
      <c r="A112" s="65"/>
      <c r="B112" s="83" t="s">
        <v>68</v>
      </c>
      <c r="C112" s="115">
        <v>5058</v>
      </c>
      <c r="D112" s="109">
        <v>9077</v>
      </c>
      <c r="E112" s="110">
        <v>8998</v>
      </c>
      <c r="F112" s="109"/>
      <c r="G112" s="109">
        <v>8900</v>
      </c>
      <c r="H112" s="109">
        <v>8900</v>
      </c>
    </row>
    <row r="113" spans="1:8" x14ac:dyDescent="0.25">
      <c r="A113" s="62"/>
      <c r="B113" s="81"/>
      <c r="C113" s="116"/>
      <c r="D113" s="109"/>
      <c r="E113" s="110"/>
      <c r="F113" s="109"/>
      <c r="G113" s="109"/>
      <c r="H113" s="109"/>
    </row>
    <row r="114" spans="1:8" x14ac:dyDescent="0.25">
      <c r="A114" s="62" t="s">
        <v>103</v>
      </c>
      <c r="B114" s="81" t="s">
        <v>104</v>
      </c>
      <c r="C114" s="116">
        <f>C115+C116+C117+C118+C119+C120</f>
        <v>88999</v>
      </c>
      <c r="D114" s="116">
        <f t="shared" ref="D114:H114" si="17">D115+D116+D117+D118+D119+D120</f>
        <v>113979</v>
      </c>
      <c r="E114" s="116">
        <f>E115+E116+E117+E118+E119+E120</f>
        <v>88144</v>
      </c>
      <c r="F114" s="116">
        <f>F115+F116+F117+F118+F119+F120</f>
        <v>43833</v>
      </c>
      <c r="G114" s="104">
        <f t="shared" si="17"/>
        <v>88200</v>
      </c>
      <c r="H114" s="104">
        <f t="shared" si="17"/>
        <v>88200</v>
      </c>
    </row>
    <row r="115" spans="1:8" x14ac:dyDescent="0.25">
      <c r="A115" s="65"/>
      <c r="B115" s="83" t="s">
        <v>105</v>
      </c>
      <c r="C115" s="115">
        <v>10513</v>
      </c>
      <c r="D115" s="109">
        <v>11523</v>
      </c>
      <c r="E115" s="110">
        <v>12600</v>
      </c>
      <c r="F115" s="109"/>
      <c r="G115" s="109">
        <v>12600</v>
      </c>
      <c r="H115" s="109">
        <v>12600</v>
      </c>
    </row>
    <row r="116" spans="1:8" x14ac:dyDescent="0.25">
      <c r="A116" s="65"/>
      <c r="B116" s="83" t="s">
        <v>83</v>
      </c>
      <c r="C116" s="115">
        <v>48074</v>
      </c>
      <c r="D116" s="109">
        <v>51688</v>
      </c>
      <c r="E116" s="110">
        <v>53964</v>
      </c>
      <c r="F116" s="109"/>
      <c r="G116" s="109">
        <v>54000</v>
      </c>
      <c r="H116" s="109">
        <v>54000</v>
      </c>
    </row>
    <row r="117" spans="1:8" ht="30" x14ac:dyDescent="0.25">
      <c r="A117" s="65"/>
      <c r="B117" s="155" t="s">
        <v>106</v>
      </c>
      <c r="C117" s="163">
        <v>1990</v>
      </c>
      <c r="D117" s="109">
        <v>2300</v>
      </c>
      <c r="E117" s="110">
        <v>2700</v>
      </c>
      <c r="F117" s="109"/>
      <c r="G117" s="109">
        <v>2700</v>
      </c>
      <c r="H117" s="109">
        <v>2700</v>
      </c>
    </row>
    <row r="118" spans="1:8" x14ac:dyDescent="0.25">
      <c r="A118" s="65"/>
      <c r="B118" s="83" t="s">
        <v>107</v>
      </c>
      <c r="C118" s="115">
        <v>1081</v>
      </c>
      <c r="D118" s="109">
        <v>1081</v>
      </c>
      <c r="E118" s="110">
        <v>1081</v>
      </c>
      <c r="F118" s="109"/>
      <c r="G118" s="109">
        <v>1081</v>
      </c>
      <c r="H118" s="109">
        <v>1081</v>
      </c>
    </row>
    <row r="119" spans="1:8" x14ac:dyDescent="0.25">
      <c r="A119" s="65"/>
      <c r="B119" s="83" t="s">
        <v>67</v>
      </c>
      <c r="C119" s="115">
        <v>4</v>
      </c>
      <c r="D119" s="109">
        <v>41</v>
      </c>
      <c r="E119" s="110">
        <v>14</v>
      </c>
      <c r="F119" s="109"/>
      <c r="G119" s="109">
        <v>20</v>
      </c>
      <c r="H119" s="109">
        <v>20</v>
      </c>
    </row>
    <row r="120" spans="1:8" ht="18" customHeight="1" x14ac:dyDescent="0.25">
      <c r="A120" s="65"/>
      <c r="B120" s="83" t="s">
        <v>68</v>
      </c>
      <c r="C120" s="115">
        <v>27337</v>
      </c>
      <c r="D120" s="109">
        <v>47346</v>
      </c>
      <c r="E120" s="110">
        <v>17785</v>
      </c>
      <c r="F120" s="176">
        <f>1680+15100-7000+34053</f>
        <v>43833</v>
      </c>
      <c r="G120" s="109">
        <v>17799</v>
      </c>
      <c r="H120" s="109">
        <v>17799</v>
      </c>
    </row>
    <row r="121" spans="1:8" x14ac:dyDescent="0.25">
      <c r="A121" s="62"/>
      <c r="B121" s="81"/>
      <c r="C121" s="116"/>
      <c r="D121" s="109"/>
      <c r="E121" s="110"/>
      <c r="F121" s="109"/>
      <c r="G121" s="109"/>
      <c r="H121" s="109"/>
    </row>
    <row r="122" spans="1:8" x14ac:dyDescent="0.25">
      <c r="A122" s="62" t="s">
        <v>108</v>
      </c>
      <c r="B122" s="81" t="s">
        <v>109</v>
      </c>
      <c r="C122" s="116">
        <f>C123+C124</f>
        <v>40325</v>
      </c>
      <c r="D122" s="116">
        <f t="shared" ref="D122:H122" si="18">D123+D124</f>
        <v>54638</v>
      </c>
      <c r="E122" s="116">
        <f t="shared" si="18"/>
        <v>51882</v>
      </c>
      <c r="F122" s="116">
        <f t="shared" si="18"/>
        <v>0</v>
      </c>
      <c r="G122" s="104">
        <f t="shared" si="18"/>
        <v>52000</v>
      </c>
      <c r="H122" s="104">
        <f t="shared" si="18"/>
        <v>52000</v>
      </c>
    </row>
    <row r="123" spans="1:8" x14ac:dyDescent="0.25">
      <c r="A123" s="37"/>
      <c r="B123" s="166" t="s">
        <v>67</v>
      </c>
      <c r="C123" s="121">
        <v>1852</v>
      </c>
      <c r="D123" s="109">
        <v>5877</v>
      </c>
      <c r="E123" s="110">
        <v>1260</v>
      </c>
      <c r="F123" s="109"/>
      <c r="G123" s="109">
        <v>1300</v>
      </c>
      <c r="H123" s="109">
        <v>1300</v>
      </c>
    </row>
    <row r="124" spans="1:8" x14ac:dyDescent="0.25">
      <c r="A124" s="65"/>
      <c r="B124" s="83" t="s">
        <v>68</v>
      </c>
      <c r="C124" s="115">
        <v>38473</v>
      </c>
      <c r="D124" s="105">
        <v>48761</v>
      </c>
      <c r="E124" s="120">
        <v>50622</v>
      </c>
      <c r="F124" s="105"/>
      <c r="G124" s="105">
        <v>50700</v>
      </c>
      <c r="H124" s="105">
        <v>50700</v>
      </c>
    </row>
    <row r="125" spans="1:8" x14ac:dyDescent="0.25">
      <c r="A125" s="62"/>
      <c r="B125" s="63"/>
      <c r="C125" s="104"/>
      <c r="D125" s="105"/>
      <c r="E125" s="120"/>
      <c r="F125" s="105"/>
      <c r="G125" s="105"/>
      <c r="H125" s="105"/>
    </row>
    <row r="126" spans="1:8" x14ac:dyDescent="0.25">
      <c r="A126" s="62" t="s">
        <v>110</v>
      </c>
      <c r="B126" s="81" t="s">
        <v>111</v>
      </c>
      <c r="C126" s="116">
        <f>C127+C128</f>
        <v>225675</v>
      </c>
      <c r="D126" s="116">
        <f t="shared" ref="D126:H126" si="19">D127+D128</f>
        <v>259386</v>
      </c>
      <c r="E126" s="116">
        <f t="shared" si="19"/>
        <v>273902</v>
      </c>
      <c r="F126" s="177">
        <f t="shared" si="19"/>
        <v>1048</v>
      </c>
      <c r="G126" s="104">
        <f t="shared" si="19"/>
        <v>274000</v>
      </c>
      <c r="H126" s="104">
        <f t="shared" si="19"/>
        <v>274000</v>
      </c>
    </row>
    <row r="127" spans="1:8" x14ac:dyDescent="0.25">
      <c r="A127" s="65"/>
      <c r="B127" s="83" t="s">
        <v>67</v>
      </c>
      <c r="C127" s="115">
        <v>2904</v>
      </c>
      <c r="D127" s="109">
        <v>3594</v>
      </c>
      <c r="E127" s="110">
        <v>3360</v>
      </c>
      <c r="F127" s="176"/>
      <c r="G127" s="109">
        <v>3400</v>
      </c>
      <c r="H127" s="109">
        <v>3400</v>
      </c>
    </row>
    <row r="128" spans="1:8" x14ac:dyDescent="0.25">
      <c r="A128" s="65"/>
      <c r="B128" s="83" t="s">
        <v>68</v>
      </c>
      <c r="C128" s="115">
        <v>222771</v>
      </c>
      <c r="D128" s="109">
        <v>255792</v>
      </c>
      <c r="E128" s="110">
        <v>270542</v>
      </c>
      <c r="F128" s="176">
        <v>1048</v>
      </c>
      <c r="G128" s="109">
        <v>270600</v>
      </c>
      <c r="H128" s="109">
        <v>270600</v>
      </c>
    </row>
    <row r="129" spans="1:8" x14ac:dyDescent="0.25">
      <c r="A129" s="62"/>
      <c r="B129" s="81"/>
      <c r="C129" s="116"/>
      <c r="D129" s="109"/>
      <c r="E129" s="110"/>
      <c r="F129" s="109"/>
      <c r="G129" s="109"/>
      <c r="H129" s="109"/>
    </row>
    <row r="130" spans="1:8" x14ac:dyDescent="0.25">
      <c r="A130" s="62" t="s">
        <v>112</v>
      </c>
      <c r="B130" s="81" t="s">
        <v>113</v>
      </c>
      <c r="C130" s="116">
        <f>C131+C132</f>
        <v>22895</v>
      </c>
      <c r="D130" s="116">
        <f t="shared" ref="D130:H130" si="20">D131+D132</f>
        <v>26655</v>
      </c>
      <c r="E130" s="116">
        <f t="shared" si="20"/>
        <v>27529</v>
      </c>
      <c r="F130" s="116">
        <f t="shared" si="20"/>
        <v>0</v>
      </c>
      <c r="G130" s="104">
        <f t="shared" si="20"/>
        <v>27600</v>
      </c>
      <c r="H130" s="104">
        <f t="shared" si="20"/>
        <v>27600</v>
      </c>
    </row>
    <row r="131" spans="1:8" x14ac:dyDescent="0.25">
      <c r="A131" s="62"/>
      <c r="B131" s="83" t="s">
        <v>114</v>
      </c>
      <c r="C131" s="115">
        <v>13093</v>
      </c>
      <c r="D131" s="109">
        <v>13848</v>
      </c>
      <c r="E131" s="110">
        <v>15000</v>
      </c>
      <c r="F131" s="109"/>
      <c r="G131" s="109">
        <v>15000</v>
      </c>
      <c r="H131" s="109">
        <v>15000</v>
      </c>
    </row>
    <row r="132" spans="1:8" x14ac:dyDescent="0.25">
      <c r="A132" s="65"/>
      <c r="B132" s="83" t="s">
        <v>68</v>
      </c>
      <c r="C132" s="115">
        <v>9802</v>
      </c>
      <c r="D132" s="109">
        <v>12807</v>
      </c>
      <c r="E132" s="110">
        <v>12529</v>
      </c>
      <c r="F132" s="109"/>
      <c r="G132" s="109">
        <v>12600</v>
      </c>
      <c r="H132" s="109">
        <v>12600</v>
      </c>
    </row>
    <row r="133" spans="1:8" x14ac:dyDescent="0.25">
      <c r="A133" s="62"/>
      <c r="B133" s="81"/>
      <c r="C133" s="116"/>
      <c r="D133" s="109"/>
      <c r="E133" s="110"/>
      <c r="F133" s="109"/>
      <c r="G133" s="109"/>
      <c r="H133" s="109"/>
    </row>
    <row r="134" spans="1:8" x14ac:dyDescent="0.25">
      <c r="A134" s="38" t="s">
        <v>115</v>
      </c>
      <c r="B134" s="81" t="s">
        <v>116</v>
      </c>
      <c r="C134" s="116">
        <f>C58+C62+C66+C74+C78+C84+C91+C98+C103+C107+C114+C122+C126+C130</f>
        <v>946486</v>
      </c>
      <c r="D134" s="116">
        <f t="shared" ref="D134:H134" si="21">D58+D62+D66+D74+D78+D84+D91+D98+D103+D107+D114+D122+D126+D130</f>
        <v>1140323</v>
      </c>
      <c r="E134" s="116">
        <f t="shared" si="21"/>
        <v>1155186</v>
      </c>
      <c r="F134" s="116">
        <f t="shared" si="21"/>
        <v>93881</v>
      </c>
      <c r="G134" s="104">
        <f t="shared" si="21"/>
        <v>1155900</v>
      </c>
      <c r="H134" s="104">
        <f t="shared" si="21"/>
        <v>1155900</v>
      </c>
    </row>
    <row r="135" spans="1:8" ht="15.75" thickBot="1" x14ac:dyDescent="0.3">
      <c r="A135" s="72"/>
      <c r="B135" s="85"/>
      <c r="C135" s="117"/>
      <c r="D135" s="118"/>
      <c r="E135" s="151"/>
      <c r="F135" s="118"/>
      <c r="G135" s="118"/>
      <c r="H135" s="118"/>
    </row>
    <row r="136" spans="1:8" ht="18" thickBot="1" x14ac:dyDescent="0.35">
      <c r="A136" s="73"/>
      <c r="B136" s="80" t="s">
        <v>117</v>
      </c>
      <c r="C136" s="101"/>
      <c r="D136" s="102"/>
      <c r="E136" s="119"/>
      <c r="F136" s="102"/>
      <c r="G136" s="102"/>
      <c r="H136" s="102"/>
    </row>
    <row r="137" spans="1:8" x14ac:dyDescent="0.25">
      <c r="A137" s="65"/>
      <c r="B137" s="86" t="s">
        <v>118</v>
      </c>
      <c r="C137" s="115">
        <v>518</v>
      </c>
      <c r="D137" s="105">
        <v>835</v>
      </c>
      <c r="E137" s="120">
        <v>1107</v>
      </c>
      <c r="F137" s="105"/>
      <c r="G137" s="105"/>
      <c r="H137" s="105"/>
    </row>
    <row r="138" spans="1:8" x14ac:dyDescent="0.25">
      <c r="A138" s="37"/>
      <c r="B138" s="86" t="s">
        <v>119</v>
      </c>
      <c r="C138" s="115">
        <v>0</v>
      </c>
      <c r="D138" s="109">
        <v>28486</v>
      </c>
      <c r="E138" s="110">
        <v>35740</v>
      </c>
      <c r="F138" s="176"/>
      <c r="G138" s="109">
        <v>10000</v>
      </c>
      <c r="H138" s="109">
        <v>10000</v>
      </c>
    </row>
    <row r="139" spans="1:8" x14ac:dyDescent="0.25">
      <c r="A139" s="37"/>
      <c r="B139" s="83" t="s">
        <v>120</v>
      </c>
      <c r="C139" s="115">
        <v>1000</v>
      </c>
      <c r="D139" s="109">
        <v>1000</v>
      </c>
      <c r="E139" s="110">
        <v>0</v>
      </c>
      <c r="F139" s="176">
        <v>1000</v>
      </c>
      <c r="G139" s="109">
        <v>1000</v>
      </c>
      <c r="H139" s="109">
        <v>1000</v>
      </c>
    </row>
    <row r="140" spans="1:8" ht="30" x14ac:dyDescent="0.25">
      <c r="A140" s="37"/>
      <c r="B140" s="167" t="s">
        <v>148</v>
      </c>
      <c r="C140" s="115">
        <v>0</v>
      </c>
      <c r="D140" s="109">
        <v>5000</v>
      </c>
      <c r="E140" s="110">
        <v>12000</v>
      </c>
      <c r="F140" s="176"/>
      <c r="G140" s="109"/>
      <c r="H140" s="109"/>
    </row>
    <row r="141" spans="1:8" ht="18" customHeight="1" x14ac:dyDescent="0.25">
      <c r="A141" s="37" t="s">
        <v>121</v>
      </c>
      <c r="B141" s="167" t="s">
        <v>147</v>
      </c>
      <c r="C141" s="163">
        <v>15790</v>
      </c>
      <c r="D141" s="109">
        <v>19268</v>
      </c>
      <c r="E141" s="110">
        <v>28840</v>
      </c>
      <c r="F141" s="176"/>
      <c r="G141" s="109"/>
      <c r="H141" s="109"/>
    </row>
    <row r="142" spans="1:8" ht="30" x14ac:dyDescent="0.25">
      <c r="A142" s="37"/>
      <c r="B142" s="167" t="s">
        <v>146</v>
      </c>
      <c r="C142" s="163">
        <v>0</v>
      </c>
      <c r="D142" s="109">
        <v>108550</v>
      </c>
      <c r="E142" s="110">
        <v>146071</v>
      </c>
      <c r="F142" s="176"/>
      <c r="G142" s="109"/>
      <c r="H142" s="109"/>
    </row>
    <row r="143" spans="1:8" x14ac:dyDescent="0.25">
      <c r="A143" s="37"/>
      <c r="B143" s="87" t="s">
        <v>122</v>
      </c>
      <c r="C143" s="121">
        <f>224229+3500</f>
        <v>227729</v>
      </c>
      <c r="D143" s="109">
        <v>211840</v>
      </c>
      <c r="E143" s="110">
        <v>73673</v>
      </c>
      <c r="F143" s="176">
        <v>0</v>
      </c>
      <c r="G143" s="172">
        <v>56847</v>
      </c>
      <c r="H143" s="172">
        <v>11250</v>
      </c>
    </row>
    <row r="144" spans="1:8" x14ac:dyDescent="0.25">
      <c r="A144" s="42" t="s">
        <v>121</v>
      </c>
      <c r="B144" s="88" t="s">
        <v>123</v>
      </c>
      <c r="C144" s="122">
        <f t="shared" ref="C144:H144" si="22">SUM(C137:C143)</f>
        <v>245037</v>
      </c>
      <c r="D144" s="122">
        <f t="shared" si="22"/>
        <v>374979</v>
      </c>
      <c r="E144" s="122">
        <f t="shared" si="22"/>
        <v>297431</v>
      </c>
      <c r="F144" s="122">
        <f t="shared" si="22"/>
        <v>1000</v>
      </c>
      <c r="G144" s="142">
        <f t="shared" si="22"/>
        <v>67847</v>
      </c>
      <c r="H144" s="142">
        <f t="shared" si="22"/>
        <v>22250</v>
      </c>
    </row>
    <row r="145" spans="1:8" ht="15.75" thickBot="1" x14ac:dyDescent="0.3">
      <c r="A145" s="74" t="s">
        <v>124</v>
      </c>
      <c r="B145" s="89" t="s">
        <v>125</v>
      </c>
      <c r="C145" s="123">
        <f t="shared" ref="C145:H145" si="23">C134+C144</f>
        <v>1191523</v>
      </c>
      <c r="D145" s="123">
        <f t="shared" si="23"/>
        <v>1515302</v>
      </c>
      <c r="E145" s="123">
        <f t="shared" si="23"/>
        <v>1452617</v>
      </c>
      <c r="F145" s="123">
        <f>F134+F144</f>
        <v>94881</v>
      </c>
      <c r="G145" s="143">
        <f t="shared" si="23"/>
        <v>1223747</v>
      </c>
      <c r="H145" s="143">
        <f t="shared" si="23"/>
        <v>1178150</v>
      </c>
    </row>
    <row r="146" spans="1:8" ht="15.75" thickBot="1" x14ac:dyDescent="0.3">
      <c r="A146" s="93"/>
      <c r="B146" s="75"/>
      <c r="C146" s="124"/>
      <c r="D146" s="125"/>
      <c r="E146" s="152"/>
      <c r="F146" s="125"/>
      <c r="G146" s="125"/>
      <c r="H146" s="125"/>
    </row>
    <row r="147" spans="1:8" x14ac:dyDescent="0.25">
      <c r="A147" s="70"/>
      <c r="B147" s="84" t="s">
        <v>126</v>
      </c>
      <c r="C147" s="116"/>
      <c r="D147" s="105"/>
      <c r="E147" s="120"/>
      <c r="F147" s="105"/>
      <c r="G147" s="105"/>
      <c r="H147" s="105"/>
    </row>
    <row r="148" spans="1:8" x14ac:dyDescent="0.25">
      <c r="A148" s="38">
        <v>8124</v>
      </c>
      <c r="B148" s="82" t="s">
        <v>127</v>
      </c>
      <c r="C148" s="126">
        <f>C149+C152</f>
        <v>63022</v>
      </c>
      <c r="D148" s="126">
        <f>D149+D152</f>
        <v>78963</v>
      </c>
      <c r="E148" s="126">
        <f>E149+E152</f>
        <v>20000</v>
      </c>
      <c r="F148" s="126">
        <f t="shared" ref="F148" si="24">F149+F152</f>
        <v>0</v>
      </c>
      <c r="G148" s="126">
        <f>G149+G152+G150+G151</f>
        <v>20000</v>
      </c>
      <c r="H148" s="126">
        <f>H149+H152+H150+H151</f>
        <v>41666.660000000003</v>
      </c>
    </row>
    <row r="149" spans="1:8" x14ac:dyDescent="0.25">
      <c r="A149" s="65"/>
      <c r="B149" s="90" t="s">
        <v>149</v>
      </c>
      <c r="C149" s="127">
        <v>43022</v>
      </c>
      <c r="D149" s="17">
        <v>58963</v>
      </c>
      <c r="E149" s="153">
        <v>0</v>
      </c>
      <c r="F149" s="17"/>
      <c r="G149" s="17">
        <v>0</v>
      </c>
      <c r="H149" s="17">
        <v>0</v>
      </c>
    </row>
    <row r="150" spans="1:8" ht="30" x14ac:dyDescent="0.25">
      <c r="A150" s="65"/>
      <c r="B150" s="171" t="s">
        <v>150</v>
      </c>
      <c r="C150" s="127"/>
      <c r="D150" s="17"/>
      <c r="E150" s="153"/>
      <c r="F150" s="17"/>
      <c r="G150" s="170"/>
      <c r="H150" s="170"/>
    </row>
    <row r="151" spans="1:8" ht="15.75" customHeight="1" x14ac:dyDescent="0.25">
      <c r="A151" s="65"/>
      <c r="B151" s="171" t="s">
        <v>151</v>
      </c>
      <c r="C151" s="127"/>
      <c r="D151" s="17"/>
      <c r="E151" s="153"/>
      <c r="F151" s="17"/>
      <c r="G151" s="17"/>
      <c r="H151" s="170">
        <v>41666.660000000003</v>
      </c>
    </row>
    <row r="152" spans="1:8" x14ac:dyDescent="0.25">
      <c r="A152" s="37"/>
      <c r="B152" s="87" t="s">
        <v>128</v>
      </c>
      <c r="C152" s="134">
        <v>20000</v>
      </c>
      <c r="D152" s="17">
        <v>20000</v>
      </c>
      <c r="E152" s="153">
        <v>20000</v>
      </c>
      <c r="F152" s="17"/>
      <c r="G152" s="17">
        <v>20000</v>
      </c>
      <c r="H152" s="17">
        <v>0</v>
      </c>
    </row>
    <row r="153" spans="1:8" x14ac:dyDescent="0.25">
      <c r="A153" s="38">
        <v>8115</v>
      </c>
      <c r="B153" s="82" t="s">
        <v>129</v>
      </c>
      <c r="C153" s="126">
        <v>8860</v>
      </c>
      <c r="D153" s="48">
        <v>10103</v>
      </c>
      <c r="E153" s="48">
        <v>10750</v>
      </c>
      <c r="F153" s="48"/>
      <c r="G153" s="48">
        <v>10300</v>
      </c>
      <c r="H153" s="48">
        <v>10300</v>
      </c>
    </row>
    <row r="154" spans="1:8" x14ac:dyDescent="0.25">
      <c r="A154" s="38"/>
      <c r="B154" s="135" t="s">
        <v>130</v>
      </c>
      <c r="C154" s="134">
        <v>3200</v>
      </c>
      <c r="D154" s="17">
        <v>3200</v>
      </c>
      <c r="E154" s="153">
        <v>3200</v>
      </c>
      <c r="F154" s="17"/>
      <c r="G154" s="17">
        <v>3200</v>
      </c>
      <c r="H154" s="17">
        <v>3200</v>
      </c>
    </row>
    <row r="155" spans="1:8" x14ac:dyDescent="0.25">
      <c r="A155" s="38"/>
      <c r="B155" s="82" t="s">
        <v>131</v>
      </c>
      <c r="C155" s="126">
        <v>204270</v>
      </c>
      <c r="D155" s="48">
        <v>0</v>
      </c>
      <c r="E155" s="154">
        <v>0</v>
      </c>
      <c r="F155" s="49">
        <v>7000</v>
      </c>
      <c r="G155" s="48">
        <v>8500</v>
      </c>
      <c r="H155" s="48">
        <v>9000</v>
      </c>
    </row>
    <row r="156" spans="1:8" x14ac:dyDescent="0.25">
      <c r="A156" s="38"/>
      <c r="B156" s="82" t="s">
        <v>132</v>
      </c>
      <c r="C156" s="126">
        <v>112328</v>
      </c>
      <c r="D156" s="48">
        <v>0</v>
      </c>
      <c r="E156" s="154">
        <v>0</v>
      </c>
      <c r="F156" s="48"/>
      <c r="G156" s="48"/>
      <c r="H156" s="48"/>
    </row>
    <row r="157" spans="1:8" ht="15" customHeight="1" x14ac:dyDescent="0.25">
      <c r="A157" s="76">
        <v>8901</v>
      </c>
      <c r="B157" s="77" t="s">
        <v>133</v>
      </c>
      <c r="C157" s="128">
        <v>0</v>
      </c>
      <c r="D157" s="48">
        <v>0</v>
      </c>
      <c r="E157" s="154">
        <v>0</v>
      </c>
      <c r="F157" s="48"/>
      <c r="G157" s="48"/>
      <c r="H157" s="48"/>
    </row>
    <row r="158" spans="1:8" ht="15.75" thickBot="1" x14ac:dyDescent="0.3">
      <c r="A158" s="78"/>
      <c r="B158" s="79" t="s">
        <v>134</v>
      </c>
      <c r="C158" s="129">
        <f t="shared" ref="C158:F158" si="25">C148+C153+C155+C156+C157</f>
        <v>388480</v>
      </c>
      <c r="D158" s="129">
        <f t="shared" si="25"/>
        <v>89066</v>
      </c>
      <c r="E158" s="129">
        <f t="shared" si="25"/>
        <v>30750</v>
      </c>
      <c r="F158" s="129">
        <f t="shared" si="25"/>
        <v>7000</v>
      </c>
      <c r="G158" s="144">
        <f>G148+G153+G155+G156+G157</f>
        <v>38800</v>
      </c>
      <c r="H158" s="144">
        <f>H148+H153+H155+H156+H157</f>
        <v>60966.66</v>
      </c>
    </row>
    <row r="159" spans="1:8" ht="18.75" thickTop="1" thickBot="1" x14ac:dyDescent="0.35">
      <c r="A159" s="145"/>
      <c r="B159" s="146" t="s">
        <v>135</v>
      </c>
      <c r="C159" s="147">
        <f t="shared" ref="C159:H159" si="26">C145+C158</f>
        <v>1580003</v>
      </c>
      <c r="D159" s="147">
        <f t="shared" si="26"/>
        <v>1604368</v>
      </c>
      <c r="E159" s="147">
        <f t="shared" si="26"/>
        <v>1483367</v>
      </c>
      <c r="F159" s="147">
        <f t="shared" si="26"/>
        <v>101881</v>
      </c>
      <c r="G159" s="148">
        <f t="shared" si="26"/>
        <v>1262547</v>
      </c>
      <c r="H159" s="148">
        <f t="shared" si="26"/>
        <v>1239116.6599999999</v>
      </c>
    </row>
    <row r="160" spans="1:8" x14ac:dyDescent="0.25">
      <c r="C160" s="130"/>
      <c r="D160" s="130"/>
      <c r="E160" s="130"/>
      <c r="F160" s="130"/>
      <c r="G160" s="130"/>
      <c r="H160" s="130"/>
    </row>
  </sheetData>
  <pageMargins left="0.25" right="0.25" top="0.75" bottom="0.75" header="0.3" footer="0.3"/>
  <pageSetup paperSize="9" scale="70" orientation="portrait" r:id="rId1"/>
  <headerFooter>
    <oddHeader>&amp;LMagistrát města
Frýdku-Místku&amp;C&amp;"-,Tučné"Základní tiskopis pro přípravu návrhu střednědobého výhledu 
rozpočtu SMFM na r. 2020 - 2021&amp;"-,Obyčejné" (v tis. Kč)
ORJ: FO                       Zpracoval: Mgr. Oháňková&amp;RDatum: 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28"/>
  <sheetViews>
    <sheetView tabSelected="1" view="pageLayout" zoomScale="90" zoomScaleNormal="100" zoomScaleSheetLayoutView="100" zoomScalePageLayoutView="90" workbookViewId="0">
      <selection activeCell="F23" sqref="F23"/>
    </sheetView>
  </sheetViews>
  <sheetFormatPr defaultColWidth="9.140625" defaultRowHeight="11.25" x14ac:dyDescent="0.15"/>
  <cols>
    <col min="1" max="1" width="18.85546875" style="322" customWidth="1"/>
    <col min="2" max="2" width="38.85546875" style="322" customWidth="1"/>
    <col min="3" max="3" width="10.85546875" style="322" customWidth="1"/>
    <col min="4" max="4" width="14.28515625" style="322" customWidth="1"/>
    <col min="5" max="6" width="10.85546875" style="322" customWidth="1"/>
    <col min="7" max="7" width="14.42578125" style="322" customWidth="1"/>
    <col min="8" max="8" width="14.7109375" style="322" customWidth="1"/>
    <col min="9" max="13" width="9.140625" style="323" hidden="1" customWidth="1"/>
    <col min="14" max="14" width="0.42578125" style="323" hidden="1" customWidth="1"/>
    <col min="15" max="15" width="0.140625" style="323" hidden="1" customWidth="1"/>
    <col min="16" max="28" width="9.140625" style="323" hidden="1" customWidth="1"/>
    <col min="29" max="30" width="12.7109375" style="323" hidden="1" customWidth="1"/>
    <col min="31" max="31" width="10.140625" style="323" hidden="1" customWidth="1"/>
    <col min="32" max="37" width="9.140625" style="323" hidden="1" customWidth="1"/>
    <col min="38" max="16384" width="9.140625" style="323"/>
  </cols>
  <sheetData>
    <row r="1" spans="1:30" ht="9.75" customHeight="1" thickBot="1" x14ac:dyDescent="0.2"/>
    <row r="2" spans="1:30" ht="60.75" customHeight="1" thickBot="1" x14ac:dyDescent="0.2">
      <c r="A2" s="494" t="s">
        <v>0</v>
      </c>
      <c r="B2" s="495" t="s">
        <v>1</v>
      </c>
      <c r="C2" s="496" t="s">
        <v>298</v>
      </c>
      <c r="D2" s="496" t="s">
        <v>299</v>
      </c>
      <c r="E2" s="494" t="s">
        <v>330</v>
      </c>
      <c r="F2" s="494" t="s">
        <v>300</v>
      </c>
      <c r="G2" s="496" t="s">
        <v>331</v>
      </c>
      <c r="H2" s="496" t="s">
        <v>332</v>
      </c>
    </row>
    <row r="3" spans="1:30" ht="13.5" customHeight="1" thickBot="1" x14ac:dyDescent="0.2">
      <c r="A3" s="325"/>
      <c r="B3" s="326" t="s">
        <v>2</v>
      </c>
      <c r="C3" s="385" t="s">
        <v>3</v>
      </c>
      <c r="D3" s="386" t="s">
        <v>4</v>
      </c>
      <c r="E3" s="387" t="s">
        <v>5</v>
      </c>
      <c r="F3" s="387" t="s">
        <v>137</v>
      </c>
      <c r="G3" s="385" t="s">
        <v>140</v>
      </c>
      <c r="H3" s="385" t="s">
        <v>142</v>
      </c>
    </row>
    <row r="4" spans="1:30" ht="11.25" customHeight="1" thickBot="1" x14ac:dyDescent="0.2">
      <c r="A4" s="327"/>
      <c r="B4" s="328"/>
      <c r="C4" s="328"/>
      <c r="D4" s="329"/>
      <c r="E4" s="327"/>
      <c r="F4" s="327"/>
      <c r="G4" s="330"/>
      <c r="H4" s="330"/>
    </row>
    <row r="5" spans="1:30" x14ac:dyDescent="0.15">
      <c r="A5" s="477" t="s">
        <v>65</v>
      </c>
      <c r="B5" s="478" t="s">
        <v>7</v>
      </c>
      <c r="C5" s="410">
        <f>C6+C7+C8+C9+C10+C11+C12+C15+C16</f>
        <v>1130899</v>
      </c>
      <c r="D5" s="410">
        <f>D6+D7+D8+D9+D10+D11+D12+D15+D16</f>
        <v>1124703</v>
      </c>
      <c r="E5" s="410">
        <f>E6+E7+E8+E9+E10+E11+E12+E15+E16</f>
        <v>1236720</v>
      </c>
      <c r="F5" s="410"/>
      <c r="G5" s="410">
        <f>G6+G7+G8+G9+G10+G11+G12+G15+G16</f>
        <v>1330586</v>
      </c>
      <c r="H5" s="410">
        <f>H6+H7+H8+H9+H10+H11+H12+H15+H16</f>
        <v>1358886</v>
      </c>
    </row>
    <row r="6" spans="1:30" x14ac:dyDescent="0.15">
      <c r="A6" s="331">
        <v>1111</v>
      </c>
      <c r="B6" s="332" t="s">
        <v>8</v>
      </c>
      <c r="C6" s="406">
        <v>164291</v>
      </c>
      <c r="D6" s="406">
        <v>160000</v>
      </c>
      <c r="E6" s="447">
        <v>190000</v>
      </c>
      <c r="F6" s="447"/>
      <c r="G6" s="462">
        <v>202900</v>
      </c>
      <c r="H6" s="462">
        <v>207600</v>
      </c>
    </row>
    <row r="7" spans="1:30" x14ac:dyDescent="0.15">
      <c r="A7" s="333">
        <v>1112</v>
      </c>
      <c r="B7" s="332" t="s">
        <v>295</v>
      </c>
      <c r="C7" s="406">
        <v>14259</v>
      </c>
      <c r="D7" s="406">
        <v>13000</v>
      </c>
      <c r="E7" s="447">
        <v>13000</v>
      </c>
      <c r="F7" s="447"/>
      <c r="G7" s="462">
        <v>16500</v>
      </c>
      <c r="H7" s="462">
        <v>16900</v>
      </c>
    </row>
    <row r="8" spans="1:30" x14ac:dyDescent="0.15">
      <c r="A8" s="333">
        <v>1113</v>
      </c>
      <c r="B8" s="332" t="s">
        <v>10</v>
      </c>
      <c r="C8" s="406">
        <v>31698</v>
      </c>
      <c r="D8" s="406">
        <v>31000</v>
      </c>
      <c r="E8" s="447">
        <v>35000</v>
      </c>
      <c r="F8" s="447"/>
      <c r="G8" s="462">
        <v>33100</v>
      </c>
      <c r="H8" s="462">
        <v>33900</v>
      </c>
    </row>
    <row r="9" spans="1:30" x14ac:dyDescent="0.15">
      <c r="A9" s="333">
        <v>1121</v>
      </c>
      <c r="B9" s="332" t="s">
        <v>11</v>
      </c>
      <c r="C9" s="406">
        <v>239594</v>
      </c>
      <c r="D9" s="406">
        <v>220000</v>
      </c>
      <c r="E9" s="447">
        <v>260000</v>
      </c>
      <c r="F9" s="447"/>
      <c r="G9" s="462">
        <v>315300</v>
      </c>
      <c r="H9" s="462">
        <v>322600</v>
      </c>
    </row>
    <row r="10" spans="1:30" x14ac:dyDescent="0.15">
      <c r="A10" s="333">
        <v>1122</v>
      </c>
      <c r="B10" s="332" t="s">
        <v>12</v>
      </c>
      <c r="C10" s="406">
        <v>15427</v>
      </c>
      <c r="D10" s="406">
        <v>27611</v>
      </c>
      <c r="E10" s="447">
        <v>18000</v>
      </c>
      <c r="F10" s="447"/>
      <c r="G10" s="462">
        <v>18000</v>
      </c>
      <c r="H10" s="462">
        <v>18000</v>
      </c>
    </row>
    <row r="11" spans="1:30" x14ac:dyDescent="0.15">
      <c r="A11" s="333">
        <v>1211</v>
      </c>
      <c r="B11" s="332" t="s">
        <v>13</v>
      </c>
      <c r="C11" s="406">
        <v>544618</v>
      </c>
      <c r="D11" s="406">
        <v>560000</v>
      </c>
      <c r="E11" s="447">
        <v>570000</v>
      </c>
      <c r="F11" s="447"/>
      <c r="G11" s="462">
        <v>590600</v>
      </c>
      <c r="H11" s="462">
        <v>604200</v>
      </c>
    </row>
    <row r="12" spans="1:30" x14ac:dyDescent="0.15">
      <c r="A12" s="333" t="s">
        <v>239</v>
      </c>
      <c r="B12" s="332" t="s">
        <v>60</v>
      </c>
      <c r="C12" s="406">
        <v>55018</v>
      </c>
      <c r="D12" s="406">
        <v>48742</v>
      </c>
      <c r="E12" s="447">
        <v>56270</v>
      </c>
      <c r="F12" s="447"/>
      <c r="G12" s="462">
        <v>57680</v>
      </c>
      <c r="H12" s="462">
        <v>57680</v>
      </c>
    </row>
    <row r="13" spans="1:30" ht="21.75" customHeight="1" x14ac:dyDescent="0.15">
      <c r="A13" s="333">
        <v>1381</v>
      </c>
      <c r="B13" s="334" t="s">
        <v>296</v>
      </c>
      <c r="C13" s="406">
        <v>7567</v>
      </c>
      <c r="D13" s="406">
        <v>6000</v>
      </c>
      <c r="E13" s="447">
        <v>13000</v>
      </c>
      <c r="F13" s="447"/>
      <c r="G13" s="462">
        <v>15000</v>
      </c>
      <c r="H13" s="462">
        <v>15300</v>
      </c>
    </row>
    <row r="14" spans="1:30" ht="13.5" customHeight="1" x14ac:dyDescent="0.15">
      <c r="A14" s="333">
        <v>1333</v>
      </c>
      <c r="B14" s="332" t="s">
        <v>238</v>
      </c>
      <c r="C14" s="406">
        <v>7779</v>
      </c>
      <c r="D14" s="406">
        <v>5050</v>
      </c>
      <c r="E14" s="447">
        <v>5050</v>
      </c>
      <c r="F14" s="447"/>
      <c r="G14" s="462">
        <v>4400</v>
      </c>
      <c r="H14" s="462">
        <v>4100</v>
      </c>
    </row>
    <row r="15" spans="1:30" x14ac:dyDescent="0.15">
      <c r="A15" s="333">
        <v>1361</v>
      </c>
      <c r="B15" s="332" t="s">
        <v>62</v>
      </c>
      <c r="C15" s="406">
        <v>27650</v>
      </c>
      <c r="D15" s="406">
        <v>26350</v>
      </c>
      <c r="E15" s="447">
        <v>29450</v>
      </c>
      <c r="F15" s="447"/>
      <c r="G15" s="462">
        <v>27506</v>
      </c>
      <c r="H15" s="462">
        <v>29006</v>
      </c>
      <c r="AD15" s="408"/>
    </row>
    <row r="16" spans="1:30" x14ac:dyDescent="0.15">
      <c r="A16" s="333">
        <v>1511</v>
      </c>
      <c r="B16" s="332" t="s">
        <v>15</v>
      </c>
      <c r="C16" s="406">
        <v>38344</v>
      </c>
      <c r="D16" s="406">
        <v>38000</v>
      </c>
      <c r="E16" s="447">
        <v>65000</v>
      </c>
      <c r="F16" s="447"/>
      <c r="G16" s="462">
        <v>69000</v>
      </c>
      <c r="H16" s="462">
        <v>69000</v>
      </c>
    </row>
    <row r="17" spans="1:30" x14ac:dyDescent="0.15">
      <c r="A17" s="479" t="s">
        <v>16</v>
      </c>
      <c r="B17" s="480" t="s">
        <v>17</v>
      </c>
      <c r="C17" s="421">
        <f>C18+C23+C24+C25</f>
        <v>232030</v>
      </c>
      <c r="D17" s="412">
        <f>D18+D23+D24+D25</f>
        <v>224362</v>
      </c>
      <c r="E17" s="412">
        <f>E18+E23+E24+E25</f>
        <v>183315</v>
      </c>
      <c r="F17" s="412"/>
      <c r="G17" s="412">
        <f>G18+G23+G24+G25</f>
        <v>203639</v>
      </c>
      <c r="H17" s="412">
        <f>H18+H23+H24+H25</f>
        <v>207181</v>
      </c>
    </row>
    <row r="18" spans="1:30" ht="14.25" customHeight="1" x14ac:dyDescent="0.15">
      <c r="A18" s="333" t="s">
        <v>69</v>
      </c>
      <c r="B18" s="332" t="s">
        <v>214</v>
      </c>
      <c r="C18" s="406">
        <v>201277</v>
      </c>
      <c r="D18" s="406">
        <v>191865</v>
      </c>
      <c r="E18" s="447">
        <v>163623</v>
      </c>
      <c r="F18" s="447"/>
      <c r="G18" s="462">
        <v>183247</v>
      </c>
      <c r="H18" s="462">
        <v>185764</v>
      </c>
    </row>
    <row r="19" spans="1:30" x14ac:dyDescent="0.15">
      <c r="A19" s="333">
        <v>2111</v>
      </c>
      <c r="B19" s="332" t="s">
        <v>20</v>
      </c>
      <c r="C19" s="406">
        <v>44083</v>
      </c>
      <c r="D19" s="406">
        <v>39355</v>
      </c>
      <c r="E19" s="447">
        <v>42360</v>
      </c>
      <c r="F19" s="447"/>
      <c r="G19" s="462">
        <v>42414</v>
      </c>
      <c r="H19" s="462">
        <v>42453</v>
      </c>
    </row>
    <row r="20" spans="1:30" x14ac:dyDescent="0.15">
      <c r="A20" s="333">
        <v>2122</v>
      </c>
      <c r="B20" s="332" t="s">
        <v>262</v>
      </c>
      <c r="C20" s="406">
        <v>46981</v>
      </c>
      <c r="D20" s="406">
        <v>40856</v>
      </c>
      <c r="E20" s="447">
        <v>37367</v>
      </c>
      <c r="F20" s="447"/>
      <c r="G20" s="462">
        <v>37443</v>
      </c>
      <c r="H20" s="462">
        <v>37943</v>
      </c>
      <c r="AC20" s="408"/>
    </row>
    <row r="21" spans="1:30" x14ac:dyDescent="0.15">
      <c r="A21" s="333" t="s">
        <v>240</v>
      </c>
      <c r="B21" s="332" t="s">
        <v>263</v>
      </c>
      <c r="C21" s="406">
        <v>73576</v>
      </c>
      <c r="D21" s="406">
        <v>75654</v>
      </c>
      <c r="E21" s="447">
        <v>78346</v>
      </c>
      <c r="F21" s="447"/>
      <c r="G21" s="462">
        <v>77840</v>
      </c>
      <c r="H21" s="462">
        <v>79818</v>
      </c>
    </row>
    <row r="22" spans="1:30" x14ac:dyDescent="0.15">
      <c r="A22" s="333">
        <v>2142</v>
      </c>
      <c r="B22" s="332" t="s">
        <v>264</v>
      </c>
      <c r="C22" s="406">
        <v>17000</v>
      </c>
      <c r="D22" s="406">
        <v>20500</v>
      </c>
      <c r="E22" s="447">
        <v>0</v>
      </c>
      <c r="F22" s="447"/>
      <c r="G22" s="462">
        <v>20000</v>
      </c>
      <c r="H22" s="462">
        <v>20000</v>
      </c>
    </row>
    <row r="23" spans="1:30" x14ac:dyDescent="0.15">
      <c r="A23" s="333" t="s">
        <v>71</v>
      </c>
      <c r="B23" s="332" t="s">
        <v>61</v>
      </c>
      <c r="C23" s="406">
        <v>13513</v>
      </c>
      <c r="D23" s="406">
        <v>13464</v>
      </c>
      <c r="E23" s="447">
        <v>10012</v>
      </c>
      <c r="F23" s="447"/>
      <c r="G23" s="462">
        <v>10612</v>
      </c>
      <c r="H23" s="462">
        <v>11612</v>
      </c>
      <c r="AC23" s="408"/>
      <c r="AD23" s="408"/>
    </row>
    <row r="24" spans="1:30" ht="27.75" customHeight="1" x14ac:dyDescent="0.15">
      <c r="A24" s="333" t="s">
        <v>77</v>
      </c>
      <c r="B24" s="334" t="s">
        <v>27</v>
      </c>
      <c r="C24" s="411">
        <v>16558</v>
      </c>
      <c r="D24" s="406">
        <v>18433</v>
      </c>
      <c r="E24" s="447">
        <v>9180</v>
      </c>
      <c r="F24" s="447"/>
      <c r="G24" s="462">
        <v>9180</v>
      </c>
      <c r="H24" s="462">
        <v>9205</v>
      </c>
      <c r="AD24" s="408"/>
    </row>
    <row r="25" spans="1:30" ht="12" customHeight="1" x14ac:dyDescent="0.15">
      <c r="A25" s="333" t="s">
        <v>241</v>
      </c>
      <c r="B25" s="335" t="s">
        <v>29</v>
      </c>
      <c r="C25" s="407">
        <v>682</v>
      </c>
      <c r="D25" s="407">
        <v>600</v>
      </c>
      <c r="E25" s="432">
        <v>500</v>
      </c>
      <c r="F25" s="432"/>
      <c r="G25" s="453">
        <v>600</v>
      </c>
      <c r="H25" s="453">
        <v>600</v>
      </c>
    </row>
    <row r="26" spans="1:30" x14ac:dyDescent="0.15">
      <c r="A26" s="479" t="s">
        <v>242</v>
      </c>
      <c r="B26" s="481" t="s">
        <v>211</v>
      </c>
      <c r="C26" s="414">
        <f>C27+C28+C29+C30+C31+C32+C33+C34+C35+C36</f>
        <v>233882</v>
      </c>
      <c r="D26" s="414">
        <f>D27+D28+D29+D30+D31+D32+D33+D34+D35+D36</f>
        <v>214430</v>
      </c>
      <c r="E26" s="486">
        <f>E27+E28+E29+E30+E31+E32+E33+E34+E35+E36</f>
        <v>123429</v>
      </c>
      <c r="F26" s="414"/>
      <c r="G26" s="414">
        <f>G27+G28+G29+G30+G31+G32+G33+G34+G35+G36</f>
        <v>117388</v>
      </c>
      <c r="H26" s="414">
        <f>H27+H28+H29+H30+H31+H32+H33+H34+H35+H36</f>
        <v>118688</v>
      </c>
      <c r="AC26" s="408"/>
    </row>
    <row r="27" spans="1:30" ht="13.5" customHeight="1" x14ac:dyDescent="0.15">
      <c r="A27" s="333"/>
      <c r="B27" s="335" t="s">
        <v>32</v>
      </c>
      <c r="C27" s="407">
        <v>80675</v>
      </c>
      <c r="D27" s="456">
        <v>84514</v>
      </c>
      <c r="E27" s="443">
        <v>82418</v>
      </c>
      <c r="F27" s="443"/>
      <c r="G27" s="453">
        <v>82418</v>
      </c>
      <c r="H27" s="453">
        <v>82418</v>
      </c>
    </row>
    <row r="28" spans="1:30" x14ac:dyDescent="0.15">
      <c r="A28" s="336"/>
      <c r="B28" s="335" t="s">
        <v>297</v>
      </c>
      <c r="C28" s="407">
        <v>8596</v>
      </c>
      <c r="D28" s="456">
        <v>9750</v>
      </c>
      <c r="E28" s="443">
        <v>10636</v>
      </c>
      <c r="F28" s="443"/>
      <c r="G28" s="453">
        <v>10470</v>
      </c>
      <c r="H28" s="453">
        <v>10870</v>
      </c>
    </row>
    <row r="29" spans="1:30" x14ac:dyDescent="0.15">
      <c r="A29" s="333"/>
      <c r="B29" s="335" t="s">
        <v>258</v>
      </c>
      <c r="C29" s="407">
        <v>1520</v>
      </c>
      <c r="D29" s="456">
        <v>0</v>
      </c>
      <c r="E29" s="443">
        <v>0</v>
      </c>
      <c r="F29" s="484"/>
      <c r="G29" s="453">
        <v>0</v>
      </c>
      <c r="H29" s="453">
        <v>0</v>
      </c>
    </row>
    <row r="30" spans="1:30" x14ac:dyDescent="0.15">
      <c r="A30" s="333"/>
      <c r="B30" s="335" t="s">
        <v>319</v>
      </c>
      <c r="C30" s="407">
        <v>4396</v>
      </c>
      <c r="D30" s="456">
        <v>4250</v>
      </c>
      <c r="E30" s="443">
        <v>0</v>
      </c>
      <c r="F30" s="484"/>
      <c r="G30" s="453"/>
      <c r="H30" s="453"/>
    </row>
    <row r="31" spans="1:30" ht="15" customHeight="1" x14ac:dyDescent="0.15">
      <c r="A31" s="333"/>
      <c r="B31" s="337" t="s">
        <v>329</v>
      </c>
      <c r="C31" s="407">
        <v>18690</v>
      </c>
      <c r="D31" s="456">
        <v>20068</v>
      </c>
      <c r="E31" s="443">
        <v>0</v>
      </c>
      <c r="F31" s="484"/>
      <c r="G31" s="453">
        <v>0</v>
      </c>
      <c r="H31" s="453">
        <v>0</v>
      </c>
    </row>
    <row r="32" spans="1:30" ht="35.25" customHeight="1" x14ac:dyDescent="0.15">
      <c r="A32" s="333"/>
      <c r="B32" s="337" t="s">
        <v>318</v>
      </c>
      <c r="C32" s="415">
        <v>56842</v>
      </c>
      <c r="D32" s="456">
        <v>45540</v>
      </c>
      <c r="E32" s="443">
        <v>0</v>
      </c>
      <c r="F32" s="484"/>
      <c r="G32" s="453">
        <v>0</v>
      </c>
      <c r="H32" s="453">
        <v>0</v>
      </c>
    </row>
    <row r="33" spans="1:30" ht="27" customHeight="1" x14ac:dyDescent="0.15">
      <c r="A33" s="333"/>
      <c r="B33" s="337" t="s">
        <v>317</v>
      </c>
      <c r="C33" s="415">
        <v>303</v>
      </c>
      <c r="D33" s="456">
        <v>5</v>
      </c>
      <c r="E33" s="443">
        <v>0</v>
      </c>
      <c r="F33" s="484"/>
      <c r="G33" s="453">
        <v>0</v>
      </c>
      <c r="H33" s="453">
        <v>0</v>
      </c>
    </row>
    <row r="34" spans="1:30" ht="27" customHeight="1" x14ac:dyDescent="0.15">
      <c r="A34" s="333"/>
      <c r="B34" s="337" t="s">
        <v>301</v>
      </c>
      <c r="C34" s="415">
        <v>21580</v>
      </c>
      <c r="D34" s="456">
        <v>21235</v>
      </c>
      <c r="E34" s="443">
        <v>0</v>
      </c>
      <c r="F34" s="484"/>
      <c r="G34" s="453">
        <v>0</v>
      </c>
      <c r="H34" s="453">
        <v>0</v>
      </c>
      <c r="AD34" s="408"/>
    </row>
    <row r="35" spans="1:30" ht="27" customHeight="1" x14ac:dyDescent="0.15">
      <c r="A35" s="333"/>
      <c r="B35" s="337" t="s">
        <v>261</v>
      </c>
      <c r="C35" s="415">
        <v>21901</v>
      </c>
      <c r="D35" s="456">
        <v>22733</v>
      </c>
      <c r="E35" s="443">
        <v>25000</v>
      </c>
      <c r="F35" s="443"/>
      <c r="G35" s="453">
        <v>24500</v>
      </c>
      <c r="H35" s="453">
        <v>25400</v>
      </c>
    </row>
    <row r="36" spans="1:30" ht="13.5" customHeight="1" x14ac:dyDescent="0.15">
      <c r="A36" s="333"/>
      <c r="B36" s="335" t="s">
        <v>270</v>
      </c>
      <c r="C36" s="407">
        <f>233882-C27-C28-C29-C30-C31-C32-C33-C34-C35</f>
        <v>19379</v>
      </c>
      <c r="D36" s="407">
        <v>6335</v>
      </c>
      <c r="E36" s="484">
        <v>5375</v>
      </c>
      <c r="F36" s="443"/>
      <c r="G36" s="453">
        <v>0</v>
      </c>
      <c r="H36" s="453">
        <v>0</v>
      </c>
      <c r="AC36" s="408"/>
      <c r="AD36" s="408"/>
    </row>
    <row r="37" spans="1:30" x14ac:dyDescent="0.15">
      <c r="A37" s="479" t="s">
        <v>243</v>
      </c>
      <c r="B37" s="480" t="s">
        <v>40</v>
      </c>
      <c r="C37" s="412">
        <f>C5+C17+C26</f>
        <v>1596811</v>
      </c>
      <c r="D37" s="412">
        <f>D5+D17+D26</f>
        <v>1563495</v>
      </c>
      <c r="E37" s="509">
        <f>E5+E17+E26</f>
        <v>1543464</v>
      </c>
      <c r="F37" s="412"/>
      <c r="G37" s="412">
        <f>G5+G17+G26</f>
        <v>1651613</v>
      </c>
      <c r="H37" s="412">
        <f>H5+H17+H26</f>
        <v>1684755</v>
      </c>
    </row>
    <row r="38" spans="1:30" ht="15" customHeight="1" x14ac:dyDescent="0.15">
      <c r="A38" s="338"/>
      <c r="B38" s="335" t="s">
        <v>41</v>
      </c>
      <c r="C38" s="407">
        <v>2717</v>
      </c>
      <c r="D38" s="407">
        <v>3438</v>
      </c>
      <c r="E38" s="432">
        <v>3300</v>
      </c>
      <c r="F38" s="432"/>
      <c r="G38" s="453">
        <v>3600</v>
      </c>
      <c r="H38" s="453">
        <v>3600</v>
      </c>
    </row>
    <row r="39" spans="1:30" ht="12.75" customHeight="1" x14ac:dyDescent="0.15">
      <c r="A39" s="339"/>
      <c r="B39" s="340" t="s">
        <v>286</v>
      </c>
      <c r="C39" s="413"/>
      <c r="D39" s="407"/>
      <c r="E39" s="432"/>
      <c r="F39" s="432"/>
      <c r="G39" s="453"/>
      <c r="H39" s="453"/>
    </row>
    <row r="40" spans="1:30" ht="13.5" customHeight="1" x14ac:dyDescent="0.15">
      <c r="A40" s="479" t="s">
        <v>244</v>
      </c>
      <c r="B40" s="481" t="s">
        <v>212</v>
      </c>
      <c r="C40" s="414">
        <v>54182</v>
      </c>
      <c r="D40" s="414">
        <v>1000</v>
      </c>
      <c r="E40" s="485">
        <v>1500</v>
      </c>
      <c r="F40" s="485"/>
      <c r="G40" s="486">
        <v>1000</v>
      </c>
      <c r="H40" s="486">
        <v>1000</v>
      </c>
    </row>
    <row r="41" spans="1:30" ht="11.25" customHeight="1" x14ac:dyDescent="0.15">
      <c r="A41" s="341"/>
      <c r="B41" s="342"/>
      <c r="C41" s="418"/>
      <c r="D41" s="418"/>
      <c r="E41" s="437"/>
      <c r="F41" s="437"/>
      <c r="G41" s="454"/>
      <c r="H41" s="454"/>
    </row>
    <row r="42" spans="1:30" ht="15" customHeight="1" x14ac:dyDescent="0.15">
      <c r="A42" s="479" t="s">
        <v>245</v>
      </c>
      <c r="B42" s="481" t="s">
        <v>218</v>
      </c>
      <c r="C42" s="414">
        <v>32619</v>
      </c>
      <c r="D42" s="414">
        <v>77775</v>
      </c>
      <c r="E42" s="507">
        <f>SUM(E43:E55)</f>
        <v>30213</v>
      </c>
      <c r="F42" s="485">
        <f>SUM(F43:F55)</f>
        <v>11772</v>
      </c>
      <c r="G42" s="486">
        <f>SUM(G43:G55)</f>
        <v>30500</v>
      </c>
      <c r="H42" s="486">
        <f>SUM(H43:H55)</f>
        <v>0</v>
      </c>
      <c r="AD42" s="487"/>
    </row>
    <row r="43" spans="1:30" ht="16.5" customHeight="1" x14ac:dyDescent="0.15">
      <c r="A43" s="343"/>
      <c r="B43" s="434" t="s">
        <v>235</v>
      </c>
      <c r="C43" s="407">
        <v>28140</v>
      </c>
      <c r="D43" s="407">
        <v>19972</v>
      </c>
      <c r="E43" s="505">
        <v>0</v>
      </c>
      <c r="F43" s="432">
        <v>0</v>
      </c>
      <c r="G43" s="453">
        <v>0</v>
      </c>
      <c r="H43" s="453">
        <v>0</v>
      </c>
    </row>
    <row r="44" spans="1:30" ht="25.5" customHeight="1" x14ac:dyDescent="0.15">
      <c r="A44" s="343"/>
      <c r="B44" s="452" t="s">
        <v>306</v>
      </c>
      <c r="C44" s="407"/>
      <c r="D44" s="407">
        <v>29888</v>
      </c>
      <c r="E44" s="432">
        <v>10181</v>
      </c>
      <c r="F44" s="432">
        <v>0</v>
      </c>
      <c r="G44" s="453">
        <v>0</v>
      </c>
      <c r="H44" s="453">
        <v>0</v>
      </c>
    </row>
    <row r="45" spans="1:30" ht="13.5" customHeight="1" x14ac:dyDescent="0.15">
      <c r="A45" s="343"/>
      <c r="B45" s="452" t="s">
        <v>307</v>
      </c>
      <c r="C45" s="407">
        <v>2061</v>
      </c>
      <c r="D45" s="407">
        <v>4864</v>
      </c>
      <c r="E45" s="432">
        <v>0</v>
      </c>
      <c r="F45" s="432">
        <v>0</v>
      </c>
      <c r="G45" s="453">
        <v>0</v>
      </c>
      <c r="H45" s="453">
        <v>0</v>
      </c>
    </row>
    <row r="46" spans="1:30" s="528" customFormat="1" ht="24" customHeight="1" x14ac:dyDescent="0.15">
      <c r="A46" s="343"/>
      <c r="B46" s="452" t="s">
        <v>308</v>
      </c>
      <c r="C46" s="407"/>
      <c r="D46" s="407">
        <v>0</v>
      </c>
      <c r="E46" s="432">
        <v>19291</v>
      </c>
      <c r="F46" s="432">
        <v>0</v>
      </c>
      <c r="G46" s="453">
        <v>0</v>
      </c>
      <c r="H46" s="453">
        <v>0</v>
      </c>
    </row>
    <row r="47" spans="1:30" ht="14.25" customHeight="1" x14ac:dyDescent="0.15">
      <c r="A47" s="343"/>
      <c r="B47" s="452" t="s">
        <v>309</v>
      </c>
      <c r="C47" s="407"/>
      <c r="D47" s="407">
        <v>0</v>
      </c>
      <c r="E47" s="432">
        <v>741</v>
      </c>
      <c r="F47" s="432">
        <v>0</v>
      </c>
      <c r="G47" s="453">
        <v>0</v>
      </c>
      <c r="H47" s="453">
        <v>0</v>
      </c>
    </row>
    <row r="48" spans="1:30" ht="24" customHeight="1" x14ac:dyDescent="0.15">
      <c r="A48" s="343"/>
      <c r="B48" s="452" t="s">
        <v>325</v>
      </c>
      <c r="C48" s="407">
        <v>0</v>
      </c>
      <c r="D48" s="407">
        <v>0</v>
      </c>
      <c r="E48" s="432">
        <v>0</v>
      </c>
      <c r="F48" s="432">
        <v>6090</v>
      </c>
      <c r="G48" s="453">
        <v>0</v>
      </c>
      <c r="H48" s="453">
        <v>0</v>
      </c>
    </row>
    <row r="49" spans="1:31" ht="25.5" customHeight="1" x14ac:dyDescent="0.15">
      <c r="A49" s="343"/>
      <c r="B49" s="452" t="s">
        <v>326</v>
      </c>
      <c r="C49" s="407">
        <v>0</v>
      </c>
      <c r="D49" s="407">
        <v>0</v>
      </c>
      <c r="E49" s="432">
        <v>0</v>
      </c>
      <c r="F49" s="432">
        <v>2654</v>
      </c>
      <c r="G49" s="453">
        <v>0</v>
      </c>
      <c r="H49" s="453">
        <v>0</v>
      </c>
    </row>
    <row r="50" spans="1:31" ht="24" customHeight="1" x14ac:dyDescent="0.15">
      <c r="A50" s="343"/>
      <c r="B50" s="452" t="s">
        <v>327</v>
      </c>
      <c r="C50" s="407">
        <v>0</v>
      </c>
      <c r="D50" s="407">
        <v>0</v>
      </c>
      <c r="E50" s="432">
        <v>0</v>
      </c>
      <c r="F50" s="432">
        <v>3028</v>
      </c>
      <c r="G50" s="453">
        <v>0</v>
      </c>
      <c r="H50" s="453">
        <v>0</v>
      </c>
    </row>
    <row r="51" spans="1:31" ht="14.25" customHeight="1" x14ac:dyDescent="0.15">
      <c r="A51" s="343"/>
      <c r="B51" s="452" t="s">
        <v>328</v>
      </c>
      <c r="C51" s="407">
        <v>0</v>
      </c>
      <c r="D51" s="407">
        <v>0</v>
      </c>
      <c r="E51" s="432">
        <v>0</v>
      </c>
      <c r="F51" s="432">
        <v>0</v>
      </c>
      <c r="G51" s="453">
        <v>30500</v>
      </c>
      <c r="H51" s="453">
        <v>0</v>
      </c>
    </row>
    <row r="52" spans="1:31" ht="25.5" customHeight="1" x14ac:dyDescent="0.15">
      <c r="A52" s="343"/>
      <c r="B52" s="452" t="s">
        <v>310</v>
      </c>
      <c r="C52" s="407">
        <v>531</v>
      </c>
      <c r="D52" s="407">
        <v>0</v>
      </c>
      <c r="E52" s="432">
        <v>0</v>
      </c>
      <c r="F52" s="432">
        <v>0</v>
      </c>
      <c r="G52" s="453">
        <v>0</v>
      </c>
      <c r="H52" s="453">
        <v>0</v>
      </c>
    </row>
    <row r="53" spans="1:31" ht="24.75" customHeight="1" x14ac:dyDescent="0.15">
      <c r="A53" s="343"/>
      <c r="B53" s="452" t="s">
        <v>311</v>
      </c>
      <c r="C53" s="407">
        <v>1887</v>
      </c>
      <c r="D53" s="407">
        <v>171</v>
      </c>
      <c r="E53" s="432">
        <v>0</v>
      </c>
      <c r="F53" s="432">
        <v>0</v>
      </c>
      <c r="G53" s="453">
        <v>0</v>
      </c>
      <c r="H53" s="453">
        <v>0</v>
      </c>
    </row>
    <row r="54" spans="1:31" ht="23.25" customHeight="1" x14ac:dyDescent="0.15">
      <c r="A54" s="343"/>
      <c r="B54" s="452" t="s">
        <v>312</v>
      </c>
      <c r="C54" s="407"/>
      <c r="D54" s="407">
        <v>10973</v>
      </c>
      <c r="E54" s="432">
        <v>0</v>
      </c>
      <c r="F54" s="432">
        <v>0</v>
      </c>
      <c r="G54" s="453">
        <v>0</v>
      </c>
      <c r="H54" s="453">
        <v>0</v>
      </c>
    </row>
    <row r="55" spans="1:31" ht="14.25" customHeight="1" x14ac:dyDescent="0.15">
      <c r="A55" s="341"/>
      <c r="B55" s="434" t="s">
        <v>313</v>
      </c>
      <c r="C55" s="407"/>
      <c r="D55" s="407">
        <v>11907</v>
      </c>
      <c r="E55" s="432">
        <v>0</v>
      </c>
      <c r="F55" s="432">
        <v>0</v>
      </c>
      <c r="G55" s="453">
        <v>0</v>
      </c>
      <c r="H55" s="453">
        <v>0</v>
      </c>
      <c r="AD55" s="408"/>
      <c r="AE55" s="408"/>
    </row>
    <row r="56" spans="1:31" ht="14.25" customHeight="1" x14ac:dyDescent="0.15">
      <c r="A56" s="344" t="s">
        <v>246</v>
      </c>
      <c r="B56" s="345" t="s">
        <v>47</v>
      </c>
      <c r="C56" s="419">
        <f t="shared" ref="C56:H56" si="0">C5+C17+C26+C40+C42</f>
        <v>1683612</v>
      </c>
      <c r="D56" s="419">
        <f t="shared" si="0"/>
        <v>1642270</v>
      </c>
      <c r="E56" s="508">
        <f t="shared" si="0"/>
        <v>1575177</v>
      </c>
      <c r="F56" s="419">
        <f t="shared" si="0"/>
        <v>11772</v>
      </c>
      <c r="G56" s="419">
        <f>G5+G17+G26+G40+G42</f>
        <v>1683113</v>
      </c>
      <c r="H56" s="419">
        <f t="shared" si="0"/>
        <v>1685755</v>
      </c>
    </row>
    <row r="57" spans="1:31" ht="10.5" customHeight="1" x14ac:dyDescent="0.15">
      <c r="A57" s="341"/>
      <c r="B57" s="346"/>
      <c r="C57" s="418"/>
      <c r="D57" s="418"/>
      <c r="E57" s="437"/>
      <c r="F57" s="437"/>
      <c r="G57" s="454"/>
      <c r="H57" s="454"/>
    </row>
    <row r="58" spans="1:31" x14ac:dyDescent="0.15">
      <c r="A58" s="341"/>
      <c r="B58" s="346" t="s">
        <v>48</v>
      </c>
      <c r="C58" s="418"/>
      <c r="D58" s="418"/>
      <c r="E58" s="437"/>
      <c r="F58" s="437"/>
      <c r="G58" s="454"/>
      <c r="H58" s="454"/>
    </row>
    <row r="59" spans="1:31" x14ac:dyDescent="0.15">
      <c r="A59" s="341">
        <v>8123</v>
      </c>
      <c r="B59" s="346" t="s">
        <v>219</v>
      </c>
      <c r="C59" s="418">
        <f t="shared" ref="C59" si="1">C60+C62</f>
        <v>117259</v>
      </c>
      <c r="D59" s="418">
        <f>D60+D61+D62</f>
        <v>15488</v>
      </c>
      <c r="E59" s="418">
        <f>E60+E61+E62</f>
        <v>0</v>
      </c>
      <c r="F59" s="418"/>
      <c r="G59" s="418">
        <f>G60+G61+G62</f>
        <v>0</v>
      </c>
      <c r="H59" s="418">
        <f>H60+H62+H61</f>
        <v>0</v>
      </c>
    </row>
    <row r="60" spans="1:31" x14ac:dyDescent="0.15">
      <c r="A60" s="341"/>
      <c r="B60" s="335" t="s">
        <v>290</v>
      </c>
      <c r="C60" s="435">
        <v>117259</v>
      </c>
      <c r="D60" s="435">
        <v>0</v>
      </c>
      <c r="E60" s="407">
        <v>0</v>
      </c>
      <c r="F60" s="418"/>
      <c r="G60" s="407">
        <v>0</v>
      </c>
      <c r="H60" s="407">
        <v>0</v>
      </c>
    </row>
    <row r="61" spans="1:31" x14ac:dyDescent="0.15">
      <c r="A61" s="341"/>
      <c r="B61" s="335" t="s">
        <v>304</v>
      </c>
      <c r="C61" s="418"/>
      <c r="D61" s="407"/>
      <c r="E61" s="407"/>
      <c r="F61" s="418"/>
      <c r="G61" s="407">
        <v>0</v>
      </c>
      <c r="H61" s="407">
        <v>0</v>
      </c>
    </row>
    <row r="62" spans="1:31" x14ac:dyDescent="0.15">
      <c r="A62" s="341"/>
      <c r="B62" s="434" t="s">
        <v>305</v>
      </c>
      <c r="C62" s="418"/>
      <c r="D62" s="435">
        <v>15488</v>
      </c>
      <c r="E62" s="407">
        <v>0</v>
      </c>
      <c r="F62" s="407"/>
      <c r="G62" s="407">
        <v>0</v>
      </c>
      <c r="H62" s="407">
        <v>0</v>
      </c>
    </row>
    <row r="63" spans="1:31" x14ac:dyDescent="0.15">
      <c r="A63" s="341">
        <v>8115</v>
      </c>
      <c r="B63" s="347" t="s">
        <v>50</v>
      </c>
      <c r="C63" s="420">
        <f>C64+C65+C66+C67</f>
        <v>10284</v>
      </c>
      <c r="D63" s="420">
        <f>D64+D65+D66+D67</f>
        <v>15476</v>
      </c>
      <c r="E63" s="420">
        <f>E64+E65+E66+E67</f>
        <v>18105</v>
      </c>
      <c r="F63" s="420"/>
      <c r="G63" s="420">
        <f>G64+G65+G66+G67</f>
        <v>16000</v>
      </c>
      <c r="H63" s="420">
        <f>H64+H65+H66+H67</f>
        <v>16000</v>
      </c>
    </row>
    <row r="64" spans="1:31" ht="14.25" customHeight="1" x14ac:dyDescent="0.15">
      <c r="A64" s="341"/>
      <c r="B64" s="334" t="s">
        <v>51</v>
      </c>
      <c r="C64" s="411">
        <v>10283</v>
      </c>
      <c r="D64" s="406">
        <v>13026</v>
      </c>
      <c r="E64" s="474">
        <v>12655</v>
      </c>
      <c r="F64" s="475"/>
      <c r="G64" s="462">
        <v>13000</v>
      </c>
      <c r="H64" s="462">
        <v>13000</v>
      </c>
    </row>
    <row r="65" spans="1:37" ht="25.5" customHeight="1" x14ac:dyDescent="0.15">
      <c r="A65" s="358"/>
      <c r="B65" s="337" t="s">
        <v>320</v>
      </c>
      <c r="C65" s="415">
        <v>1</v>
      </c>
      <c r="D65" s="407">
        <v>2450</v>
      </c>
      <c r="E65" s="432">
        <v>2450</v>
      </c>
      <c r="F65" s="432"/>
      <c r="G65" s="453">
        <v>0</v>
      </c>
      <c r="H65" s="453">
        <v>0</v>
      </c>
    </row>
    <row r="66" spans="1:37" ht="24" customHeight="1" x14ac:dyDescent="0.15">
      <c r="A66" s="341"/>
      <c r="B66" s="337" t="s">
        <v>267</v>
      </c>
      <c r="C66" s="415">
        <v>0</v>
      </c>
      <c r="D66" s="407">
        <v>0</v>
      </c>
      <c r="E66" s="432">
        <v>0</v>
      </c>
      <c r="F66" s="432"/>
      <c r="G66" s="453">
        <v>0</v>
      </c>
      <c r="H66" s="453">
        <v>0</v>
      </c>
    </row>
    <row r="67" spans="1:37" ht="15" customHeight="1" x14ac:dyDescent="0.15">
      <c r="A67" s="341"/>
      <c r="B67" s="337" t="s">
        <v>268</v>
      </c>
      <c r="C67" s="415">
        <v>0</v>
      </c>
      <c r="D67" s="407">
        <v>0</v>
      </c>
      <c r="E67" s="432">
        <v>3000</v>
      </c>
      <c r="F67" s="432"/>
      <c r="G67" s="453">
        <v>3000</v>
      </c>
      <c r="H67" s="453">
        <v>3000</v>
      </c>
    </row>
    <row r="68" spans="1:37" ht="14.25" customHeight="1" x14ac:dyDescent="0.15">
      <c r="A68" s="341"/>
      <c r="B68" s="349" t="s">
        <v>56</v>
      </c>
      <c r="C68" s="421">
        <v>277742</v>
      </c>
      <c r="D68" s="421">
        <v>316382</v>
      </c>
      <c r="E68" s="514">
        <f>414997-136293</f>
        <v>278704</v>
      </c>
      <c r="F68" s="438"/>
      <c r="G68" s="465">
        <v>0</v>
      </c>
      <c r="H68" s="465">
        <v>0</v>
      </c>
      <c r="AD68" s="510"/>
    </row>
    <row r="69" spans="1:37" ht="26.25" customHeight="1" x14ac:dyDescent="0.15">
      <c r="A69" s="341"/>
      <c r="B69" s="497" t="s">
        <v>236</v>
      </c>
      <c r="C69" s="421">
        <v>0</v>
      </c>
      <c r="D69" s="421">
        <v>0</v>
      </c>
      <c r="E69" s="438">
        <v>136293</v>
      </c>
      <c r="F69" s="438"/>
      <c r="G69" s="438">
        <v>136293</v>
      </c>
      <c r="H69" s="421">
        <v>136293</v>
      </c>
      <c r="AD69" s="510"/>
    </row>
    <row r="70" spans="1:37" ht="16.5" customHeight="1" x14ac:dyDescent="0.15">
      <c r="A70" s="341"/>
      <c r="B70" s="349" t="s">
        <v>57</v>
      </c>
      <c r="C70" s="421">
        <v>207644</v>
      </c>
      <c r="D70" s="421">
        <v>271524</v>
      </c>
      <c r="E70" s="438">
        <v>132950</v>
      </c>
      <c r="F70" s="438"/>
      <c r="G70" s="465">
        <v>0</v>
      </c>
      <c r="H70" s="465">
        <v>0</v>
      </c>
    </row>
    <row r="71" spans="1:37" ht="35.25" customHeight="1" x14ac:dyDescent="0.15">
      <c r="A71" s="350">
        <v>8901</v>
      </c>
      <c r="B71" s="351" t="s">
        <v>63</v>
      </c>
      <c r="C71" s="422">
        <v>0</v>
      </c>
      <c r="D71" s="421">
        <v>0</v>
      </c>
      <c r="E71" s="438">
        <v>0</v>
      </c>
      <c r="F71" s="438"/>
      <c r="G71" s="465">
        <v>0</v>
      </c>
      <c r="H71" s="465">
        <v>0</v>
      </c>
      <c r="AE71" s="356"/>
      <c r="AF71" s="356"/>
      <c r="AG71" s="356"/>
      <c r="AH71" s="356"/>
      <c r="AI71" s="356"/>
      <c r="AJ71" s="356"/>
      <c r="AK71" s="356"/>
    </row>
    <row r="72" spans="1:37" ht="17.25" customHeight="1" thickBot="1" x14ac:dyDescent="0.2">
      <c r="A72" s="352"/>
      <c r="B72" s="353" t="s">
        <v>58</v>
      </c>
      <c r="C72" s="423">
        <f>C59+C63+C68+C69+C70+C71</f>
        <v>612929</v>
      </c>
      <c r="D72" s="423">
        <f>D59+D63+D68+D69+D70</f>
        <v>618870</v>
      </c>
      <c r="E72" s="466">
        <f>E59+E63+E68+E69+E70</f>
        <v>566052</v>
      </c>
      <c r="F72" s="466">
        <f>F59+F63+F68+F70+F69</f>
        <v>0</v>
      </c>
      <c r="G72" s="466">
        <f>G59+G63+G68+G69+G70</f>
        <v>152293</v>
      </c>
      <c r="H72" s="466">
        <f>H59+H63+H68+H69+H70</f>
        <v>152293</v>
      </c>
      <c r="AD72" s="487"/>
      <c r="AE72" s="510"/>
      <c r="AF72" s="356"/>
      <c r="AG72" s="356"/>
      <c r="AH72" s="356"/>
      <c r="AI72" s="356"/>
      <c r="AJ72" s="356"/>
      <c r="AK72" s="356"/>
    </row>
    <row r="73" spans="1:37" ht="15.75" customHeight="1" thickBot="1" x14ac:dyDescent="0.2">
      <c r="A73" s="354"/>
      <c r="B73" s="355" t="s">
        <v>59</v>
      </c>
      <c r="C73" s="424">
        <f>C56+C72</f>
        <v>2296541</v>
      </c>
      <c r="D73" s="424">
        <f t="shared" ref="D73:G73" si="2">D56+D72</f>
        <v>2261140</v>
      </c>
      <c r="E73" s="467">
        <f t="shared" si="2"/>
        <v>2141229</v>
      </c>
      <c r="F73" s="467">
        <f t="shared" si="2"/>
        <v>11772</v>
      </c>
      <c r="G73" s="467">
        <f t="shared" si="2"/>
        <v>1835406</v>
      </c>
      <c r="H73" s="424">
        <f>H56+H72</f>
        <v>1838048</v>
      </c>
      <c r="AD73" s="487"/>
      <c r="AE73" s="356"/>
      <c r="AF73" s="356"/>
      <c r="AG73" s="356"/>
      <c r="AH73" s="356"/>
      <c r="AI73" s="356"/>
      <c r="AJ73" s="356"/>
      <c r="AK73" s="356"/>
    </row>
    <row r="74" spans="1:37" s="356" customFormat="1" ht="11.25" customHeight="1" thickBot="1" x14ac:dyDescent="0.2">
      <c r="A74" s="425"/>
      <c r="B74" s="426"/>
      <c r="C74" s="427"/>
      <c r="D74" s="428"/>
      <c r="E74" s="429"/>
      <c r="F74" s="428"/>
      <c r="G74" s="430"/>
      <c r="H74" s="430"/>
    </row>
    <row r="75" spans="1:37" ht="16.5" customHeight="1" thickBot="1" x14ac:dyDescent="0.2">
      <c r="A75" s="357"/>
      <c r="B75" s="403" t="s">
        <v>215</v>
      </c>
      <c r="C75" s="431">
        <v>1309972</v>
      </c>
      <c r="D75" s="458">
        <v>1689831</v>
      </c>
      <c r="E75" s="506">
        <v>1548229</v>
      </c>
      <c r="F75" s="458"/>
      <c r="G75" s="458">
        <f>G76+G77+G78+G79+G80+G81+G82+G83</f>
        <v>1444330</v>
      </c>
      <c r="H75" s="458">
        <f>H76+H77+H78+H79+H80+H81+H82+H83</f>
        <v>1444330</v>
      </c>
      <c r="AE75" s="356"/>
      <c r="AF75" s="356"/>
      <c r="AG75" s="356"/>
      <c r="AH75" s="356"/>
      <c r="AI75" s="356"/>
      <c r="AJ75" s="356"/>
      <c r="AK75" s="356"/>
    </row>
    <row r="76" spans="1:37" ht="25.5" customHeight="1" x14ac:dyDescent="0.15">
      <c r="A76" s="358">
        <v>5331</v>
      </c>
      <c r="B76" s="404" t="s">
        <v>157</v>
      </c>
      <c r="C76" s="432">
        <v>221161</v>
      </c>
      <c r="D76" s="459">
        <v>270911</v>
      </c>
      <c r="E76" s="468">
        <v>253995</v>
      </c>
      <c r="F76" s="432"/>
      <c r="G76" s="459">
        <v>253995</v>
      </c>
      <c r="H76" s="459">
        <v>253995</v>
      </c>
      <c r="AD76" s="408"/>
      <c r="AE76" s="356"/>
      <c r="AF76" s="356"/>
      <c r="AG76" s="356"/>
      <c r="AH76" s="356"/>
      <c r="AI76" s="356"/>
      <c r="AJ76" s="356"/>
      <c r="AK76" s="356"/>
    </row>
    <row r="77" spans="1:37" ht="25.5" customHeight="1" x14ac:dyDescent="0.15">
      <c r="A77" s="358">
        <v>5336</v>
      </c>
      <c r="B77" s="404" t="s">
        <v>190</v>
      </c>
      <c r="C77" s="432">
        <v>81028</v>
      </c>
      <c r="D77" s="407">
        <v>68079</v>
      </c>
      <c r="E77" s="469">
        <v>0</v>
      </c>
      <c r="F77" s="432"/>
      <c r="G77" s="407">
        <v>0</v>
      </c>
      <c r="H77" s="407">
        <v>0</v>
      </c>
      <c r="AE77" s="356"/>
      <c r="AF77" s="356"/>
      <c r="AG77" s="356"/>
      <c r="AH77" s="356"/>
      <c r="AI77" s="356"/>
      <c r="AJ77" s="356"/>
      <c r="AK77" s="356"/>
    </row>
    <row r="78" spans="1:37" ht="36.75" customHeight="1" x14ac:dyDescent="0.15">
      <c r="A78" s="358">
        <v>5213</v>
      </c>
      <c r="B78" s="401" t="s">
        <v>158</v>
      </c>
      <c r="C78" s="505">
        <v>15100</v>
      </c>
      <c r="D78" s="407">
        <v>25000</v>
      </c>
      <c r="E78" s="469">
        <v>20000</v>
      </c>
      <c r="F78" s="432"/>
      <c r="G78" s="453">
        <v>20000</v>
      </c>
      <c r="H78" s="453">
        <v>20000</v>
      </c>
      <c r="AE78" s="356"/>
      <c r="AF78" s="356"/>
      <c r="AG78" s="356"/>
      <c r="AH78" s="356"/>
      <c r="AI78" s="356"/>
      <c r="AJ78" s="356"/>
      <c r="AK78" s="356"/>
    </row>
    <row r="79" spans="1:37" ht="15" customHeight="1" x14ac:dyDescent="0.15">
      <c r="A79" s="358">
        <v>5365</v>
      </c>
      <c r="B79" s="402" t="s">
        <v>159</v>
      </c>
      <c r="C79" s="432">
        <v>15427</v>
      </c>
      <c r="D79" s="407">
        <v>27611</v>
      </c>
      <c r="E79" s="469">
        <v>18000</v>
      </c>
      <c r="F79" s="432"/>
      <c r="G79" s="407">
        <v>18000</v>
      </c>
      <c r="H79" s="407">
        <v>18000</v>
      </c>
      <c r="AD79" s="408"/>
      <c r="AE79" s="356"/>
      <c r="AF79" s="356"/>
      <c r="AG79" s="356"/>
      <c r="AH79" s="356"/>
      <c r="AI79" s="356"/>
      <c r="AJ79" s="356"/>
      <c r="AK79" s="356"/>
    </row>
    <row r="80" spans="1:37" ht="24.75" customHeight="1" x14ac:dyDescent="0.15">
      <c r="A80" s="433" t="s">
        <v>276</v>
      </c>
      <c r="B80" s="401" t="s">
        <v>302</v>
      </c>
      <c r="C80" s="432">
        <v>150889</v>
      </c>
      <c r="D80" s="407">
        <v>167633</v>
      </c>
      <c r="E80" s="469">
        <v>158000</v>
      </c>
      <c r="F80" s="432"/>
      <c r="G80" s="407">
        <v>158000</v>
      </c>
      <c r="H80" s="407">
        <v>158000</v>
      </c>
      <c r="AE80" s="517"/>
      <c r="AF80" s="356"/>
      <c r="AG80" s="356"/>
      <c r="AH80" s="356"/>
      <c r="AI80" s="356"/>
      <c r="AJ80" s="356"/>
      <c r="AK80" s="356"/>
    </row>
    <row r="81" spans="1:37" ht="15" customHeight="1" x14ac:dyDescent="0.15">
      <c r="A81" s="433">
        <v>5901</v>
      </c>
      <c r="B81" s="401" t="s">
        <v>291</v>
      </c>
      <c r="C81" s="432"/>
      <c r="D81" s="407">
        <v>39000</v>
      </c>
      <c r="E81" s="490">
        <v>39000</v>
      </c>
      <c r="F81" s="432"/>
      <c r="G81" s="453">
        <v>0</v>
      </c>
      <c r="H81" s="453">
        <v>0</v>
      </c>
      <c r="AE81" s="356"/>
      <c r="AF81" s="356"/>
      <c r="AG81" s="356"/>
      <c r="AH81" s="356"/>
      <c r="AI81" s="356"/>
      <c r="AJ81" s="356"/>
      <c r="AK81" s="356"/>
    </row>
    <row r="82" spans="1:37" ht="15.75" customHeight="1" x14ac:dyDescent="0.15">
      <c r="A82" s="358"/>
      <c r="B82" s="404" t="s">
        <v>165</v>
      </c>
      <c r="C82" s="436">
        <v>9815</v>
      </c>
      <c r="D82" s="407">
        <v>14976</v>
      </c>
      <c r="E82" s="513">
        <v>15105</v>
      </c>
      <c r="F82" s="432"/>
      <c r="G82" s="453">
        <v>13000</v>
      </c>
      <c r="H82" s="453">
        <v>13000</v>
      </c>
      <c r="AD82" s="417"/>
      <c r="AE82" s="356"/>
      <c r="AF82" s="356"/>
      <c r="AG82" s="356"/>
      <c r="AH82" s="356"/>
      <c r="AI82" s="356"/>
      <c r="AJ82" s="356"/>
      <c r="AK82" s="356"/>
    </row>
    <row r="83" spans="1:37" ht="14.25" customHeight="1" x14ac:dyDescent="0.15">
      <c r="A83" s="341" t="s">
        <v>247</v>
      </c>
      <c r="B83" s="405" t="s">
        <v>160</v>
      </c>
      <c r="C83" s="437">
        <f>C75-C76-C77-C78-C79-C80-C81-C82</f>
        <v>816552</v>
      </c>
      <c r="D83" s="437">
        <f>D75-D76-D77-D78-D79-D80-D81-D82</f>
        <v>1076621</v>
      </c>
      <c r="E83" s="421">
        <f>E75-E76-E78-E79-E80-E81-E82-E77</f>
        <v>1044129</v>
      </c>
      <c r="F83" s="437"/>
      <c r="G83" s="454">
        <v>981335</v>
      </c>
      <c r="H83" s="454">
        <v>981335</v>
      </c>
      <c r="AE83" s="356"/>
      <c r="AF83" s="356"/>
      <c r="AG83" s="356"/>
      <c r="AH83" s="356"/>
      <c r="AI83" s="356"/>
      <c r="AJ83" s="356"/>
      <c r="AK83" s="356"/>
    </row>
    <row r="84" spans="1:37" ht="25.5" customHeight="1" x14ac:dyDescent="0.15">
      <c r="A84" s="341"/>
      <c r="B84" s="351" t="s">
        <v>251</v>
      </c>
      <c r="C84" s="438"/>
      <c r="D84" s="421"/>
      <c r="E84" s="511">
        <f>62794</f>
        <v>62794</v>
      </c>
      <c r="F84" s="438"/>
      <c r="G84" s="421">
        <v>0</v>
      </c>
      <c r="H84" s="421">
        <v>0</v>
      </c>
      <c r="AE84" s="356"/>
      <c r="AF84" s="356"/>
      <c r="AG84" s="356"/>
      <c r="AH84" s="356"/>
      <c r="AI84" s="356"/>
      <c r="AJ84" s="356"/>
      <c r="AK84" s="356"/>
    </row>
    <row r="85" spans="1:37" ht="36.75" customHeight="1" thickBot="1" x14ac:dyDescent="0.2">
      <c r="A85" s="518"/>
      <c r="B85" s="519" t="s">
        <v>216</v>
      </c>
      <c r="C85" s="520"/>
      <c r="D85" s="521"/>
      <c r="E85" s="522">
        <f>E83-E84</f>
        <v>981335</v>
      </c>
      <c r="F85" s="521"/>
      <c r="G85" s="521">
        <f>G83-G84</f>
        <v>981335</v>
      </c>
      <c r="H85" s="521">
        <f>H83-H84</f>
        <v>981335</v>
      </c>
      <c r="AE85" s="356"/>
      <c r="AF85" s="356"/>
      <c r="AG85" s="356"/>
      <c r="AH85" s="356"/>
      <c r="AI85" s="356"/>
      <c r="AJ85" s="356"/>
      <c r="AK85" s="356"/>
    </row>
    <row r="86" spans="1:37" ht="11.25" customHeight="1" thickBot="1" x14ac:dyDescent="0.2">
      <c r="A86" s="523"/>
      <c r="B86" s="524"/>
      <c r="C86" s="525"/>
      <c r="D86" s="526"/>
      <c r="E86" s="527"/>
      <c r="F86" s="525"/>
      <c r="G86" s="526"/>
      <c r="H86" s="526"/>
      <c r="AE86" s="356"/>
      <c r="AF86" s="356"/>
      <c r="AG86" s="356"/>
      <c r="AH86" s="356"/>
      <c r="AI86" s="356"/>
      <c r="AJ86" s="356"/>
      <c r="AK86" s="356"/>
    </row>
    <row r="87" spans="1:37" ht="16.5" customHeight="1" thickBot="1" x14ac:dyDescent="0.2">
      <c r="A87" s="357"/>
      <c r="B87" s="403" t="s">
        <v>117</v>
      </c>
      <c r="C87" s="439"/>
      <c r="D87" s="440"/>
      <c r="E87" s="441"/>
      <c r="F87" s="442"/>
      <c r="G87" s="440"/>
      <c r="H87" s="440"/>
      <c r="AE87" s="356"/>
      <c r="AF87" s="356"/>
      <c r="AG87" s="356"/>
      <c r="AH87" s="356"/>
      <c r="AI87" s="356"/>
      <c r="AJ87" s="356"/>
      <c r="AK87" s="356"/>
    </row>
    <row r="88" spans="1:37" ht="17.25" customHeight="1" x14ac:dyDescent="0.15">
      <c r="A88" s="333" t="s">
        <v>248</v>
      </c>
      <c r="B88" s="402" t="s">
        <v>119</v>
      </c>
      <c r="C88" s="432">
        <v>0</v>
      </c>
      <c r="D88" s="406">
        <v>18702</v>
      </c>
      <c r="E88" s="470">
        <v>10000</v>
      </c>
      <c r="F88" s="462"/>
      <c r="G88" s="406">
        <v>10000</v>
      </c>
      <c r="H88" s="406">
        <v>10000</v>
      </c>
      <c r="AE88" s="356"/>
      <c r="AF88" s="356"/>
      <c r="AG88" s="356"/>
      <c r="AH88" s="356"/>
      <c r="AI88" s="356"/>
      <c r="AJ88" s="356"/>
      <c r="AK88" s="356"/>
    </row>
    <row r="89" spans="1:37" ht="17.25" customHeight="1" x14ac:dyDescent="0.15">
      <c r="A89" s="333"/>
      <c r="B89" s="402" t="s">
        <v>277</v>
      </c>
      <c r="C89" s="432">
        <v>0</v>
      </c>
      <c r="D89" s="406">
        <v>53552</v>
      </c>
      <c r="E89" s="470">
        <v>136293</v>
      </c>
      <c r="F89" s="462">
        <v>-136293</v>
      </c>
      <c r="G89" s="406">
        <v>0</v>
      </c>
      <c r="H89" s="406">
        <v>0</v>
      </c>
      <c r="AC89" s="408"/>
      <c r="AE89" s="408"/>
    </row>
    <row r="90" spans="1:37" ht="15" customHeight="1" x14ac:dyDescent="0.15">
      <c r="A90" s="333"/>
      <c r="B90" s="402" t="s">
        <v>303</v>
      </c>
      <c r="C90" s="432">
        <v>1140</v>
      </c>
      <c r="D90" s="406">
        <v>0</v>
      </c>
      <c r="E90" s="470">
        <v>0</v>
      </c>
      <c r="F90" s="462"/>
      <c r="G90" s="406">
        <v>0</v>
      </c>
      <c r="H90" s="406">
        <v>0</v>
      </c>
    </row>
    <row r="91" spans="1:37" ht="25.5" customHeight="1" x14ac:dyDescent="0.15">
      <c r="A91" s="333"/>
      <c r="B91" s="444" t="s">
        <v>120</v>
      </c>
      <c r="C91" s="443">
        <v>1000</v>
      </c>
      <c r="D91" s="461">
        <v>1000</v>
      </c>
      <c r="E91" s="471">
        <v>1000</v>
      </c>
      <c r="F91" s="472"/>
      <c r="G91" s="461">
        <v>1000</v>
      </c>
      <c r="H91" s="461">
        <v>1000</v>
      </c>
    </row>
    <row r="92" spans="1:37" ht="25.5" customHeight="1" x14ac:dyDescent="0.15">
      <c r="A92" s="333"/>
      <c r="B92" s="444" t="s">
        <v>223</v>
      </c>
      <c r="C92" s="443">
        <v>0</v>
      </c>
      <c r="D92" s="461">
        <v>0</v>
      </c>
      <c r="E92" s="471">
        <v>1000</v>
      </c>
      <c r="F92" s="472"/>
      <c r="G92" s="461">
        <v>1000</v>
      </c>
      <c r="H92" s="461">
        <v>1000</v>
      </c>
    </row>
    <row r="93" spans="1:37" ht="13.5" customHeight="1" x14ac:dyDescent="0.15">
      <c r="A93" s="333"/>
      <c r="B93" s="444" t="s">
        <v>321</v>
      </c>
      <c r="C93" s="443">
        <v>0</v>
      </c>
      <c r="D93" s="461">
        <v>26972</v>
      </c>
      <c r="E93" s="471">
        <v>0</v>
      </c>
      <c r="F93" s="472"/>
      <c r="G93" s="461">
        <v>0</v>
      </c>
      <c r="H93" s="461">
        <v>0</v>
      </c>
    </row>
    <row r="94" spans="1:37" ht="15.75" customHeight="1" x14ac:dyDescent="0.15">
      <c r="A94" s="333"/>
      <c r="B94" s="401" t="s">
        <v>171</v>
      </c>
      <c r="C94" s="432">
        <v>400</v>
      </c>
      <c r="D94" s="406">
        <v>500</v>
      </c>
      <c r="E94" s="470">
        <v>3000</v>
      </c>
      <c r="F94" s="462"/>
      <c r="G94" s="406">
        <v>3000</v>
      </c>
      <c r="H94" s="406">
        <v>3000</v>
      </c>
    </row>
    <row r="95" spans="1:37" ht="24.75" customHeight="1" x14ac:dyDescent="0.15">
      <c r="A95" s="333"/>
      <c r="B95" s="401" t="s">
        <v>220</v>
      </c>
      <c r="C95" s="432">
        <v>77121</v>
      </c>
      <c r="D95" s="406">
        <v>2919</v>
      </c>
      <c r="E95" s="470">
        <v>1302</v>
      </c>
      <c r="F95" s="462"/>
      <c r="G95" s="406">
        <v>0</v>
      </c>
      <c r="H95" s="406">
        <v>0</v>
      </c>
    </row>
    <row r="96" spans="1:37" ht="27" customHeight="1" x14ac:dyDescent="0.15">
      <c r="A96" s="333">
        <v>1019</v>
      </c>
      <c r="B96" s="401" t="s">
        <v>226</v>
      </c>
      <c r="C96" s="432">
        <v>9370</v>
      </c>
      <c r="D96" s="406">
        <v>15799</v>
      </c>
      <c r="E96" s="470">
        <v>4204</v>
      </c>
      <c r="F96" s="462"/>
      <c r="G96" s="406">
        <v>0</v>
      </c>
      <c r="H96" s="406">
        <v>0</v>
      </c>
    </row>
    <row r="97" spans="1:37" ht="24.75" customHeight="1" x14ac:dyDescent="0.15">
      <c r="A97" s="333"/>
      <c r="B97" s="401" t="s">
        <v>287</v>
      </c>
      <c r="C97" s="432">
        <v>14148</v>
      </c>
      <c r="D97" s="406">
        <v>45376</v>
      </c>
      <c r="E97" s="470">
        <v>0</v>
      </c>
      <c r="F97" s="462"/>
      <c r="G97" s="406">
        <v>0</v>
      </c>
      <c r="H97" s="406">
        <v>0</v>
      </c>
    </row>
    <row r="98" spans="1:37" ht="24" customHeight="1" x14ac:dyDescent="0.15">
      <c r="A98" s="333">
        <v>1627</v>
      </c>
      <c r="B98" s="452" t="s">
        <v>284</v>
      </c>
      <c r="C98" s="432">
        <v>1075</v>
      </c>
      <c r="D98" s="406">
        <v>31863</v>
      </c>
      <c r="E98" s="470">
        <v>26479</v>
      </c>
      <c r="F98" s="462"/>
      <c r="G98" s="406">
        <v>0</v>
      </c>
      <c r="H98" s="406">
        <v>0</v>
      </c>
    </row>
    <row r="99" spans="1:37" ht="24" customHeight="1" x14ac:dyDescent="0.15">
      <c r="A99" s="333"/>
      <c r="B99" s="452" t="s">
        <v>324</v>
      </c>
      <c r="C99" s="432"/>
      <c r="D99" s="406"/>
      <c r="E99" s="470">
        <v>11169</v>
      </c>
      <c r="F99" s="462"/>
      <c r="G99" s="406">
        <v>0</v>
      </c>
      <c r="H99" s="406">
        <v>0</v>
      </c>
    </row>
    <row r="100" spans="1:37" ht="14.25" customHeight="1" x14ac:dyDescent="0.15">
      <c r="A100" s="333">
        <v>837</v>
      </c>
      <c r="B100" s="401" t="s">
        <v>227</v>
      </c>
      <c r="C100" s="432">
        <v>10</v>
      </c>
      <c r="D100" s="406">
        <v>13009</v>
      </c>
      <c r="E100" s="470">
        <v>50000</v>
      </c>
      <c r="F100" s="462"/>
      <c r="G100" s="462">
        <v>23375</v>
      </c>
      <c r="H100" s="462">
        <v>0</v>
      </c>
    </row>
    <row r="101" spans="1:37" ht="16.5" customHeight="1" x14ac:dyDescent="0.15">
      <c r="A101" s="333">
        <v>1362</v>
      </c>
      <c r="B101" s="445" t="s">
        <v>323</v>
      </c>
      <c r="C101" s="432">
        <v>0</v>
      </c>
      <c r="D101" s="406">
        <v>0</v>
      </c>
      <c r="E101" s="470">
        <v>17000</v>
      </c>
      <c r="F101" s="462"/>
      <c r="G101" s="406">
        <v>85000</v>
      </c>
      <c r="H101" s="406">
        <v>0</v>
      </c>
    </row>
    <row r="102" spans="1:37" ht="14.25" customHeight="1" x14ac:dyDescent="0.15">
      <c r="A102" s="333">
        <v>883</v>
      </c>
      <c r="B102" s="401" t="s">
        <v>229</v>
      </c>
      <c r="C102" s="432">
        <v>40064</v>
      </c>
      <c r="D102" s="406">
        <v>24945</v>
      </c>
      <c r="E102" s="470">
        <v>0</v>
      </c>
      <c r="F102" s="462"/>
      <c r="G102" s="462">
        <v>0</v>
      </c>
      <c r="H102" s="406">
        <v>0</v>
      </c>
      <c r="AC102" s="417"/>
    </row>
    <row r="103" spans="1:37" ht="14.25" customHeight="1" x14ac:dyDescent="0.15">
      <c r="A103" s="333"/>
      <c r="B103" s="446" t="s">
        <v>122</v>
      </c>
      <c r="C103" s="447">
        <f>C104-SUM(C88:C102)</f>
        <v>202990</v>
      </c>
      <c r="D103" s="447">
        <f>D104-SUM(D88:D102)</f>
        <v>282937</v>
      </c>
      <c r="E103" s="447">
        <f>E104-SUM(E88:E102)</f>
        <v>276131</v>
      </c>
      <c r="F103" s="462">
        <v>11772</v>
      </c>
      <c r="G103" s="462">
        <v>42652</v>
      </c>
      <c r="H103" s="462">
        <v>153669</v>
      </c>
      <c r="AC103" s="516"/>
      <c r="AD103" s="356"/>
      <c r="AE103" s="356"/>
      <c r="AF103" s="356"/>
      <c r="AG103" s="356"/>
      <c r="AH103" s="356"/>
      <c r="AI103" s="356"/>
      <c r="AJ103" s="356"/>
      <c r="AK103" s="356"/>
    </row>
    <row r="104" spans="1:37" ht="18" customHeight="1" thickBot="1" x14ac:dyDescent="0.2">
      <c r="A104" s="364" t="s">
        <v>248</v>
      </c>
      <c r="B104" s="389" t="s">
        <v>213</v>
      </c>
      <c r="C104" s="390">
        <v>347318</v>
      </c>
      <c r="D104" s="390">
        <v>517574</v>
      </c>
      <c r="E104" s="515">
        <v>537578</v>
      </c>
      <c r="F104" s="390">
        <f>SUM(F88:F103)</f>
        <v>-124521</v>
      </c>
      <c r="G104" s="391">
        <f>SUM(G88:G103)</f>
        <v>166027</v>
      </c>
      <c r="H104" s="392">
        <f>SUM(H88:H103)</f>
        <v>168669</v>
      </c>
      <c r="AC104" s="516"/>
      <c r="AD104" s="510"/>
      <c r="AE104" s="356"/>
      <c r="AF104" s="356"/>
      <c r="AG104" s="356"/>
      <c r="AH104" s="356"/>
      <c r="AI104" s="356"/>
      <c r="AJ104" s="356"/>
      <c r="AK104" s="356"/>
    </row>
    <row r="105" spans="1:37" ht="15.75" customHeight="1" thickBot="1" x14ac:dyDescent="0.2">
      <c r="A105" s="324" t="s">
        <v>249</v>
      </c>
      <c r="B105" s="393" t="s">
        <v>125</v>
      </c>
      <c r="C105" s="394">
        <f t="shared" ref="C105:H105" si="3">C104+C75</f>
        <v>1657290</v>
      </c>
      <c r="D105" s="394">
        <f t="shared" si="3"/>
        <v>2207405</v>
      </c>
      <c r="E105" s="395">
        <f t="shared" si="3"/>
        <v>2085807</v>
      </c>
      <c r="F105" s="394">
        <f t="shared" si="3"/>
        <v>-124521</v>
      </c>
      <c r="G105" s="395">
        <f t="shared" si="3"/>
        <v>1610357</v>
      </c>
      <c r="H105" s="396">
        <f t="shared" si="3"/>
        <v>1612999</v>
      </c>
      <c r="AC105" s="516"/>
      <c r="AD105" s="510"/>
      <c r="AE105" s="356"/>
      <c r="AF105" s="356"/>
      <c r="AG105" s="356"/>
      <c r="AH105" s="356"/>
      <c r="AI105" s="356"/>
      <c r="AJ105" s="356"/>
      <c r="AK105" s="356"/>
    </row>
    <row r="106" spans="1:37" ht="13.5" customHeight="1" thickBot="1" x14ac:dyDescent="0.2">
      <c r="A106" s="365"/>
      <c r="B106" s="366"/>
      <c r="C106" s="499"/>
      <c r="D106" s="368"/>
      <c r="E106" s="369"/>
      <c r="F106" s="368"/>
      <c r="G106" s="368"/>
      <c r="H106" s="368"/>
      <c r="AC106" s="516"/>
      <c r="AD106" s="356"/>
      <c r="AE106" s="356"/>
      <c r="AF106" s="356"/>
      <c r="AG106" s="356"/>
      <c r="AH106" s="356"/>
      <c r="AI106" s="356"/>
      <c r="AJ106" s="356"/>
      <c r="AK106" s="356"/>
    </row>
    <row r="107" spans="1:37" ht="14.25" customHeight="1" x14ac:dyDescent="0.15">
      <c r="A107" s="348"/>
      <c r="B107" s="370" t="s">
        <v>126</v>
      </c>
      <c r="C107" s="498"/>
      <c r="D107" s="372"/>
      <c r="E107" s="373"/>
      <c r="F107" s="372"/>
      <c r="G107" s="372"/>
      <c r="H107" s="372"/>
      <c r="AC107" s="516"/>
      <c r="AD107" s="356"/>
      <c r="AE107" s="356"/>
      <c r="AF107" s="356"/>
      <c r="AG107" s="356"/>
      <c r="AH107" s="356"/>
      <c r="AI107" s="356"/>
      <c r="AJ107" s="356"/>
      <c r="AK107" s="356"/>
    </row>
    <row r="108" spans="1:37" ht="18" customHeight="1" x14ac:dyDescent="0.15">
      <c r="A108" s="341">
        <v>8124</v>
      </c>
      <c r="B108" s="388" t="s">
        <v>127</v>
      </c>
      <c r="C108" s="438">
        <f>C109+C111+C110</f>
        <v>38776</v>
      </c>
      <c r="D108" s="438">
        <f>D109+D111+D110</f>
        <v>38776</v>
      </c>
      <c r="E108" s="438">
        <f>E109+E111+E110</f>
        <v>40563</v>
      </c>
      <c r="F108" s="438"/>
      <c r="G108" s="438">
        <f>G109+G111+G110</f>
        <v>73897</v>
      </c>
      <c r="H108" s="421">
        <f>H109+H110+H111</f>
        <v>73897</v>
      </c>
      <c r="AC108" s="516"/>
      <c r="AD108" s="356"/>
      <c r="AE108" s="356"/>
      <c r="AF108" s="356"/>
      <c r="AG108" s="356"/>
      <c r="AH108" s="356"/>
      <c r="AI108" s="356"/>
      <c r="AJ108" s="356"/>
      <c r="AK108" s="356"/>
    </row>
    <row r="109" spans="1:37" ht="23.25" customHeight="1" x14ac:dyDescent="0.15">
      <c r="A109" s="374"/>
      <c r="B109" s="359" t="s">
        <v>314</v>
      </c>
      <c r="C109" s="448">
        <v>38776</v>
      </c>
      <c r="D109" s="406">
        <v>38776</v>
      </c>
      <c r="E109" s="470">
        <v>38776</v>
      </c>
      <c r="F109" s="406"/>
      <c r="G109" s="406">
        <v>38776</v>
      </c>
      <c r="H109" s="406">
        <v>38776</v>
      </c>
      <c r="AC109" s="417"/>
    </row>
    <row r="110" spans="1:37" ht="15.75" customHeight="1" x14ac:dyDescent="0.15">
      <c r="A110" s="374"/>
      <c r="B110" s="359" t="s">
        <v>315</v>
      </c>
      <c r="C110" s="448">
        <v>0</v>
      </c>
      <c r="D110" s="406">
        <v>0</v>
      </c>
      <c r="E110" s="470">
        <v>0</v>
      </c>
      <c r="F110" s="406"/>
      <c r="G110" s="406">
        <v>33334</v>
      </c>
      <c r="H110" s="406">
        <v>33334</v>
      </c>
      <c r="AC110" s="417"/>
    </row>
    <row r="111" spans="1:37" ht="13.5" customHeight="1" x14ac:dyDescent="0.15">
      <c r="A111" s="339"/>
      <c r="B111" s="363" t="s">
        <v>322</v>
      </c>
      <c r="C111" s="449">
        <v>0</v>
      </c>
      <c r="D111" s="406">
        <v>0</v>
      </c>
      <c r="E111" s="470">
        <v>1787</v>
      </c>
      <c r="F111" s="406"/>
      <c r="G111" s="406">
        <v>1787</v>
      </c>
      <c r="H111" s="406">
        <v>1787</v>
      </c>
      <c r="AC111" s="417"/>
    </row>
    <row r="112" spans="1:37" x14ac:dyDescent="0.15">
      <c r="A112" s="341">
        <v>8115</v>
      </c>
      <c r="B112" s="360" t="s">
        <v>129</v>
      </c>
      <c r="C112" s="450">
        <f>SUM(C113:C115)</f>
        <v>12046</v>
      </c>
      <c r="D112" s="450">
        <f>SUM(D113:D115)</f>
        <v>14959</v>
      </c>
      <c r="E112" s="450">
        <f t="shared" ref="E112:G112" si="4">SUM(E113:E115)</f>
        <v>14859</v>
      </c>
      <c r="F112" s="450"/>
      <c r="G112" s="450">
        <f t="shared" si="4"/>
        <v>14859</v>
      </c>
      <c r="H112" s="512">
        <f>SUM(H113:H115)</f>
        <v>14859</v>
      </c>
      <c r="AC112" s="417"/>
    </row>
    <row r="113" spans="1:29" x14ac:dyDescent="0.15">
      <c r="A113" s="341"/>
      <c r="B113" s="363" t="s">
        <v>51</v>
      </c>
      <c r="C113" s="500">
        <v>9186</v>
      </c>
      <c r="D113" s="504">
        <v>12100</v>
      </c>
      <c r="E113" s="470">
        <v>12000</v>
      </c>
      <c r="F113" s="421"/>
      <c r="G113" s="504">
        <v>12000</v>
      </c>
      <c r="H113" s="504">
        <v>12000</v>
      </c>
    </row>
    <row r="114" spans="1:29" ht="13.5" customHeight="1" x14ac:dyDescent="0.15">
      <c r="A114" s="341"/>
      <c r="B114" s="363" t="s">
        <v>316</v>
      </c>
      <c r="C114" s="449">
        <v>2859</v>
      </c>
      <c r="D114" s="406">
        <v>2859</v>
      </c>
      <c r="E114" s="470">
        <v>2859</v>
      </c>
      <c r="F114" s="406"/>
      <c r="G114" s="406">
        <v>2859</v>
      </c>
      <c r="H114" s="406">
        <v>2859</v>
      </c>
    </row>
    <row r="115" spans="1:29" ht="13.5" customHeight="1" x14ac:dyDescent="0.15">
      <c r="A115" s="341"/>
      <c r="B115" s="363" t="s">
        <v>266</v>
      </c>
      <c r="C115" s="449">
        <v>1</v>
      </c>
      <c r="D115" s="406">
        <v>0</v>
      </c>
      <c r="E115" s="470">
        <v>0</v>
      </c>
      <c r="F115" s="406"/>
      <c r="G115" s="406">
        <v>0</v>
      </c>
      <c r="H115" s="406">
        <v>0</v>
      </c>
    </row>
    <row r="116" spans="1:29" x14ac:dyDescent="0.15">
      <c r="A116" s="341"/>
      <c r="B116" s="360" t="s">
        <v>131</v>
      </c>
      <c r="C116" s="450">
        <v>316381</v>
      </c>
      <c r="D116" s="421">
        <v>0</v>
      </c>
      <c r="E116" s="483">
        <v>0</v>
      </c>
      <c r="F116" s="465"/>
      <c r="G116" s="421">
        <v>0</v>
      </c>
      <c r="H116" s="421">
        <v>0</v>
      </c>
    </row>
    <row r="117" spans="1:29" ht="22.5" x14ac:dyDescent="0.15">
      <c r="A117" s="341"/>
      <c r="B117" s="362" t="s">
        <v>237</v>
      </c>
      <c r="C117" s="450"/>
      <c r="D117" s="421"/>
      <c r="E117" s="483"/>
      <c r="F117" s="465">
        <v>136293</v>
      </c>
      <c r="G117" s="465">
        <v>136293</v>
      </c>
      <c r="H117" s="465">
        <v>136293</v>
      </c>
    </row>
    <row r="118" spans="1:29" x14ac:dyDescent="0.15">
      <c r="A118" s="341"/>
      <c r="B118" s="360" t="s">
        <v>132</v>
      </c>
      <c r="C118" s="450">
        <v>271524</v>
      </c>
      <c r="D118" s="421">
        <v>0</v>
      </c>
      <c r="E118" s="483">
        <v>0</v>
      </c>
      <c r="F118" s="421"/>
      <c r="G118" s="421">
        <v>0</v>
      </c>
      <c r="H118" s="421">
        <v>0</v>
      </c>
    </row>
    <row r="119" spans="1:29" x14ac:dyDescent="0.15">
      <c r="A119" s="350">
        <v>8901</v>
      </c>
      <c r="B119" s="360" t="s">
        <v>133</v>
      </c>
      <c r="C119" s="450">
        <v>524</v>
      </c>
      <c r="D119" s="421">
        <v>0</v>
      </c>
      <c r="E119" s="483">
        <v>0</v>
      </c>
      <c r="F119" s="421"/>
      <c r="G119" s="421">
        <v>0</v>
      </c>
      <c r="H119" s="421">
        <v>0</v>
      </c>
    </row>
    <row r="120" spans="1:29" ht="18" customHeight="1" thickBot="1" x14ac:dyDescent="0.2">
      <c r="A120" s="375"/>
      <c r="B120" s="397" t="s">
        <v>134</v>
      </c>
      <c r="C120" s="398">
        <f>C108+C112+C116+C117+C118+C119</f>
        <v>639251</v>
      </c>
      <c r="D120" s="398">
        <f>D108+D112+D116+D117+D118+D119</f>
        <v>53735</v>
      </c>
      <c r="E120" s="398">
        <f>E108+E112+E116+E117+E118+E119</f>
        <v>55422</v>
      </c>
      <c r="F120" s="398">
        <f>F108+F112+F116+F118+F119+F117</f>
        <v>136293</v>
      </c>
      <c r="G120" s="398">
        <f>G108+G112+G116+G118+G119+G117</f>
        <v>225049</v>
      </c>
      <c r="H120" s="399">
        <f>H108+H112+H116+H118+H119+H117</f>
        <v>225049</v>
      </c>
    </row>
    <row r="121" spans="1:29" ht="17.25" customHeight="1" thickTop="1" thickBot="1" x14ac:dyDescent="0.3">
      <c r="A121" s="376"/>
      <c r="B121" s="400" t="s">
        <v>135</v>
      </c>
      <c r="C121" s="377">
        <f>C105+C120</f>
        <v>2296541</v>
      </c>
      <c r="D121" s="377">
        <f t="shared" ref="D121:H121" si="5">D105+D120</f>
        <v>2261140</v>
      </c>
      <c r="E121" s="377">
        <f t="shared" si="5"/>
        <v>2141229</v>
      </c>
      <c r="F121" s="377">
        <f t="shared" si="5"/>
        <v>11772</v>
      </c>
      <c r="G121" s="378">
        <f>G105+G120</f>
        <v>1835406</v>
      </c>
      <c r="H121" s="379">
        <f t="shared" si="5"/>
        <v>1838048</v>
      </c>
      <c r="AC121" s="501"/>
    </row>
    <row r="122" spans="1:29" ht="2.25" customHeight="1" x14ac:dyDescent="0.25">
      <c r="C122" s="451"/>
      <c r="F122" s="503"/>
      <c r="G122" s="493"/>
      <c r="H122" s="493"/>
      <c r="AC122" s="502"/>
    </row>
    <row r="123" spans="1:29" ht="26.25" hidden="1" customHeight="1" x14ac:dyDescent="0.25">
      <c r="A123" s="380"/>
      <c r="B123" s="381"/>
      <c r="AC123" s="502"/>
    </row>
    <row r="125" spans="1:29" ht="15" customHeight="1" x14ac:dyDescent="0.15">
      <c r="B125" s="416"/>
    </row>
    <row r="128" spans="1:29" ht="23.25" customHeight="1" x14ac:dyDescent="0.15"/>
  </sheetData>
  <sheetProtection algorithmName="SHA-512" hashValue="NOU/Aj5Er5Ey42PfynqK8kQQWllUTQn5D4KsyFwGue0dAk5COlFODjWTsFqBmdtEYH7kaKDASQ0xldgeAhnGsw==" saltValue="DpeVrXlU89w3qv2seXsZKw==" spinCount="100000" sheet="1" objects="1" scenarios="1"/>
  <pageMargins left="0.6692913385826772" right="0.23622047244094491" top="0.64004629629629628" bottom="0.74803149606299213" header="0.20254629629629631" footer="0.31496062992125984"/>
  <pageSetup paperSize="9" scale="70" orientation="portrait" r:id="rId1"/>
  <headerFooter>
    <oddHeader>&amp;LMagistrát města
Frýdku-Místku&amp;C&amp;"-,Tučné"Střednědobý výhled rozpočtu SMFM na léta 2025-2026&amp;"-,Obyčejné" (v tis. Kč)
ORJ: FO                 Zpracovala: Mgr. Andrea Oháňková&amp;RPříloha č. 1 k usnesení
strana č. &amp;P
Datum: 15. 12. 2023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9"/>
  <sheetViews>
    <sheetView view="pageLayout" topLeftCell="A22" zoomScale="91" zoomScaleNormal="100" zoomScaleSheetLayoutView="100" zoomScalePageLayoutView="91" workbookViewId="0">
      <selection activeCell="B31" sqref="B31"/>
    </sheetView>
  </sheetViews>
  <sheetFormatPr defaultColWidth="9.140625" defaultRowHeight="15" x14ac:dyDescent="0.25"/>
  <cols>
    <col min="1" max="1" width="16.28515625" style="60" customWidth="1"/>
    <col min="2" max="2" width="43.42578125" style="60" customWidth="1"/>
    <col min="3" max="3" width="14.42578125" style="60" customWidth="1"/>
    <col min="4" max="4" width="13.85546875" style="60" customWidth="1"/>
    <col min="5" max="5" width="12.28515625" style="60" customWidth="1"/>
    <col min="6" max="6" width="12" style="60" hidden="1" customWidth="1"/>
    <col min="7" max="8" width="14.42578125" style="60" customWidth="1"/>
    <col min="9" max="9" width="10" style="4" bestFit="1" customWidth="1"/>
    <col min="10" max="10" width="11.5703125" style="4" customWidth="1"/>
    <col min="11" max="11" width="11.85546875" style="4" bestFit="1" customWidth="1"/>
    <col min="12" max="16384" width="9.140625" style="4"/>
  </cols>
  <sheetData>
    <row r="1" spans="1:10" ht="15.75" thickBot="1" x14ac:dyDescent="0.3"/>
    <row r="2" spans="1:10" ht="76.5" customHeight="1" thickBot="1" x14ac:dyDescent="0.3">
      <c r="A2" s="1" t="s">
        <v>0</v>
      </c>
      <c r="B2" s="2" t="s">
        <v>1</v>
      </c>
      <c r="C2" s="3" t="s">
        <v>176</v>
      </c>
      <c r="D2" s="3" t="s">
        <v>177</v>
      </c>
      <c r="E2" s="1" t="s">
        <v>178</v>
      </c>
      <c r="F2" s="1" t="s">
        <v>179</v>
      </c>
      <c r="G2" s="3" t="s">
        <v>180</v>
      </c>
      <c r="H2" s="3" t="s">
        <v>181</v>
      </c>
    </row>
    <row r="3" spans="1:10" ht="21.75" customHeight="1" thickBot="1" x14ac:dyDescent="0.3">
      <c r="A3" s="5"/>
      <c r="B3" s="6" t="s">
        <v>2</v>
      </c>
      <c r="C3" s="8" t="s">
        <v>3</v>
      </c>
      <c r="D3" s="7" t="s">
        <v>4</v>
      </c>
      <c r="E3" s="5" t="s">
        <v>5</v>
      </c>
      <c r="F3" s="5" t="s">
        <v>137</v>
      </c>
      <c r="G3" s="8" t="s">
        <v>140</v>
      </c>
      <c r="H3" s="8" t="s">
        <v>142</v>
      </c>
    </row>
    <row r="4" spans="1:10" ht="13.5" customHeight="1" thickBot="1" x14ac:dyDescent="0.3">
      <c r="A4" s="9"/>
      <c r="B4" s="10"/>
      <c r="C4" s="10"/>
      <c r="D4" s="11"/>
      <c r="E4" s="9"/>
      <c r="F4" s="9"/>
      <c r="G4" s="12"/>
      <c r="H4" s="12"/>
    </row>
    <row r="5" spans="1:10" x14ac:dyDescent="0.25">
      <c r="A5" s="13" t="s">
        <v>6</v>
      </c>
      <c r="B5" s="14" t="s">
        <v>7</v>
      </c>
      <c r="C5" s="94">
        <f>C6+C7+C8+C9+C10+C11+C12+C15+C16</f>
        <v>921555</v>
      </c>
      <c r="D5" s="94">
        <f>D6+D7+D8+D9+D10+D11+D12+D15+D16</f>
        <v>940393</v>
      </c>
      <c r="E5" s="94">
        <f>E6+E7+E8+E9+E10+E11+E12+E15+E16</f>
        <v>951907</v>
      </c>
      <c r="F5" s="200">
        <f t="shared" ref="F5" si="0">F6+F7+F8+F9+F10+F11+F12+F15+F16</f>
        <v>0</v>
      </c>
      <c r="G5" s="94">
        <f>G6+G7+G8+G9+G10+G11+G12+G15+G16</f>
        <v>965057</v>
      </c>
      <c r="H5" s="94">
        <f>H6+H7+H8+H9+H10+H11+H12+H15+H16</f>
        <v>970057</v>
      </c>
    </row>
    <row r="6" spans="1:10" x14ac:dyDescent="0.25">
      <c r="A6" s="15">
        <v>1111</v>
      </c>
      <c r="B6" s="16" t="s">
        <v>8</v>
      </c>
      <c r="C6" s="217">
        <v>203494</v>
      </c>
      <c r="D6" s="217">
        <v>212000</v>
      </c>
      <c r="E6" s="216">
        <v>220000</v>
      </c>
      <c r="F6" s="216"/>
      <c r="G6" s="215">
        <v>225000</v>
      </c>
      <c r="H6" s="215">
        <v>230000</v>
      </c>
    </row>
    <row r="7" spans="1:10" x14ac:dyDescent="0.25">
      <c r="A7" s="19">
        <v>1112</v>
      </c>
      <c r="B7" s="16" t="s">
        <v>9</v>
      </c>
      <c r="C7" s="217">
        <v>4491</v>
      </c>
      <c r="D7" s="217">
        <v>6000</v>
      </c>
      <c r="E7" s="216">
        <v>6000</v>
      </c>
      <c r="F7" s="216"/>
      <c r="G7" s="215">
        <v>6000</v>
      </c>
      <c r="H7" s="215">
        <v>6000</v>
      </c>
    </row>
    <row r="8" spans="1:10" x14ac:dyDescent="0.25">
      <c r="A8" s="19">
        <v>1113</v>
      </c>
      <c r="B8" s="16" t="s">
        <v>191</v>
      </c>
      <c r="C8" s="217">
        <v>17740</v>
      </c>
      <c r="D8" s="217">
        <v>16000</v>
      </c>
      <c r="E8" s="216">
        <v>18000</v>
      </c>
      <c r="F8" s="216"/>
      <c r="G8" s="215">
        <v>18000</v>
      </c>
      <c r="H8" s="215">
        <v>18000</v>
      </c>
    </row>
    <row r="9" spans="1:10" x14ac:dyDescent="0.25">
      <c r="A9" s="19">
        <v>1121</v>
      </c>
      <c r="B9" s="16" t="s">
        <v>11</v>
      </c>
      <c r="C9" s="217">
        <v>162882</v>
      </c>
      <c r="D9" s="217">
        <v>175000</v>
      </c>
      <c r="E9" s="216">
        <v>175000</v>
      </c>
      <c r="F9" s="216"/>
      <c r="G9" s="215">
        <v>175000</v>
      </c>
      <c r="H9" s="215">
        <v>175000</v>
      </c>
    </row>
    <row r="10" spans="1:10" x14ac:dyDescent="0.25">
      <c r="A10" s="19">
        <v>1122</v>
      </c>
      <c r="B10" s="16" t="s">
        <v>12</v>
      </c>
      <c r="C10" s="217">
        <v>13848</v>
      </c>
      <c r="D10" s="217">
        <v>14410</v>
      </c>
      <c r="E10" s="216">
        <v>14500</v>
      </c>
      <c r="F10" s="216"/>
      <c r="G10" s="215">
        <v>14500</v>
      </c>
      <c r="H10" s="215">
        <v>14500</v>
      </c>
    </row>
    <row r="11" spans="1:10" x14ac:dyDescent="0.25">
      <c r="A11" s="19">
        <v>1211</v>
      </c>
      <c r="B11" s="16" t="s">
        <v>13</v>
      </c>
      <c r="C11" s="217">
        <v>400952</v>
      </c>
      <c r="D11" s="217">
        <v>406000</v>
      </c>
      <c r="E11" s="216">
        <v>415000</v>
      </c>
      <c r="F11" s="216"/>
      <c r="G11" s="215">
        <v>424000</v>
      </c>
      <c r="H11" s="215">
        <v>424000</v>
      </c>
    </row>
    <row r="12" spans="1:10" x14ac:dyDescent="0.25">
      <c r="A12" s="20" t="s">
        <v>136</v>
      </c>
      <c r="B12" s="16" t="s">
        <v>60</v>
      </c>
      <c r="C12" s="217">
        <v>57308</v>
      </c>
      <c r="D12" s="217">
        <v>52084</v>
      </c>
      <c r="E12" s="216">
        <v>46300</v>
      </c>
      <c r="F12" s="173"/>
      <c r="G12" s="215">
        <v>44790</v>
      </c>
      <c r="H12" s="215">
        <v>44790</v>
      </c>
    </row>
    <row r="13" spans="1:10" s="24" customFormat="1" ht="15" customHeight="1" x14ac:dyDescent="0.2">
      <c r="A13" s="20">
        <v>1381</v>
      </c>
      <c r="B13" s="21" t="s">
        <v>182</v>
      </c>
      <c r="C13" s="218">
        <v>5525</v>
      </c>
      <c r="D13" s="218">
        <v>6000</v>
      </c>
      <c r="E13" s="219">
        <v>6000</v>
      </c>
      <c r="F13" s="219"/>
      <c r="G13" s="220">
        <v>6000</v>
      </c>
      <c r="H13" s="220">
        <v>6000</v>
      </c>
      <c r="J13" s="131"/>
    </row>
    <row r="14" spans="1:10" s="24" customFormat="1" ht="15" customHeight="1" x14ac:dyDescent="0.2">
      <c r="A14" s="20">
        <v>1333</v>
      </c>
      <c r="B14" s="21" t="s">
        <v>189</v>
      </c>
      <c r="C14" s="218">
        <v>18000</v>
      </c>
      <c r="D14" s="218">
        <v>16000</v>
      </c>
      <c r="E14" s="219">
        <v>8000</v>
      </c>
      <c r="F14" s="219"/>
      <c r="G14" s="220">
        <v>6500</v>
      </c>
      <c r="H14" s="220">
        <v>6500</v>
      </c>
      <c r="J14" s="131"/>
    </row>
    <row r="15" spans="1:10" x14ac:dyDescent="0.25">
      <c r="A15" s="19">
        <v>1361</v>
      </c>
      <c r="B15" s="16" t="s">
        <v>62</v>
      </c>
      <c r="C15" s="217">
        <v>23074</v>
      </c>
      <c r="D15" s="217">
        <v>21899</v>
      </c>
      <c r="E15" s="216">
        <v>20107</v>
      </c>
      <c r="F15" s="216"/>
      <c r="G15" s="215">
        <v>20767</v>
      </c>
      <c r="H15" s="215">
        <v>20767</v>
      </c>
    </row>
    <row r="16" spans="1:10" x14ac:dyDescent="0.25">
      <c r="A16" s="19">
        <v>1511</v>
      </c>
      <c r="B16" s="16" t="s">
        <v>15</v>
      </c>
      <c r="C16" s="217">
        <v>37766</v>
      </c>
      <c r="D16" s="217">
        <v>37000</v>
      </c>
      <c r="E16" s="216">
        <v>37000</v>
      </c>
      <c r="F16" s="216"/>
      <c r="G16" s="215">
        <v>37000</v>
      </c>
      <c r="H16" s="215">
        <v>37000</v>
      </c>
    </row>
    <row r="17" spans="1:10" x14ac:dyDescent="0.25">
      <c r="A17" s="25" t="s">
        <v>16</v>
      </c>
      <c r="B17" s="26" t="s">
        <v>17</v>
      </c>
      <c r="C17" s="223">
        <f>C18+C23+C24+C25</f>
        <v>152996</v>
      </c>
      <c r="D17" s="223">
        <f>D18+D23+D24+D25</f>
        <v>132358</v>
      </c>
      <c r="E17" s="223">
        <f>E18+E23+E24+E25</f>
        <v>124539</v>
      </c>
      <c r="F17" s="203">
        <f t="shared" ref="F17" si="1">F18+F23+F24+F25</f>
        <v>10500</v>
      </c>
      <c r="G17" s="223">
        <f>G18+G23+G24+G25</f>
        <v>132511</v>
      </c>
      <c r="H17" s="223">
        <f>H18+H23+H24+H25</f>
        <v>132511</v>
      </c>
    </row>
    <row r="18" spans="1:10" ht="15.75" customHeight="1" x14ac:dyDescent="0.25">
      <c r="A18" s="19" t="s">
        <v>18</v>
      </c>
      <c r="B18" s="16" t="s">
        <v>19</v>
      </c>
      <c r="C18" s="217">
        <v>128318</v>
      </c>
      <c r="D18" s="217">
        <v>115904</v>
      </c>
      <c r="E18" s="216">
        <v>108041</v>
      </c>
      <c r="F18" s="173">
        <v>10500</v>
      </c>
      <c r="G18" s="215">
        <v>115658</v>
      </c>
      <c r="H18" s="215">
        <v>115658</v>
      </c>
    </row>
    <row r="19" spans="1:10" x14ac:dyDescent="0.25">
      <c r="A19" s="19">
        <v>2111</v>
      </c>
      <c r="B19" s="16" t="s">
        <v>20</v>
      </c>
      <c r="C19" s="217">
        <v>38483</v>
      </c>
      <c r="D19" s="217">
        <v>36266</v>
      </c>
      <c r="E19" s="216">
        <v>37363</v>
      </c>
      <c r="F19" s="173"/>
      <c r="G19" s="215">
        <v>36885</v>
      </c>
      <c r="H19" s="215">
        <v>36885</v>
      </c>
    </row>
    <row r="20" spans="1:10" x14ac:dyDescent="0.25">
      <c r="A20" s="19">
        <v>2122</v>
      </c>
      <c r="B20" s="16" t="s">
        <v>21</v>
      </c>
      <c r="C20" s="217">
        <v>7345</v>
      </c>
      <c r="D20" s="217">
        <v>957</v>
      </c>
      <c r="E20" s="216">
        <v>0</v>
      </c>
      <c r="F20" s="173"/>
      <c r="G20" s="215">
        <v>0</v>
      </c>
      <c r="H20" s="215">
        <v>0</v>
      </c>
    </row>
    <row r="21" spans="1:10" x14ac:dyDescent="0.25">
      <c r="A21" s="19" t="s">
        <v>22</v>
      </c>
      <c r="B21" s="16" t="s">
        <v>23</v>
      </c>
      <c r="C21" s="217">
        <v>69792</v>
      </c>
      <c r="D21" s="217">
        <v>67582</v>
      </c>
      <c r="E21" s="216">
        <v>69678</v>
      </c>
      <c r="F21" s="173"/>
      <c r="G21" s="215">
        <v>67773</v>
      </c>
      <c r="H21" s="215">
        <v>67773</v>
      </c>
      <c r="J21" s="132"/>
    </row>
    <row r="22" spans="1:10" x14ac:dyDescent="0.25">
      <c r="A22" s="19">
        <v>2142</v>
      </c>
      <c r="B22" s="16" t="s">
        <v>24</v>
      </c>
      <c r="C22" s="217">
        <v>10950</v>
      </c>
      <c r="D22" s="217">
        <v>10000</v>
      </c>
      <c r="E22" s="216">
        <v>0</v>
      </c>
      <c r="F22" s="173">
        <v>10500</v>
      </c>
      <c r="G22" s="215">
        <v>10000</v>
      </c>
      <c r="H22" s="215">
        <v>10000</v>
      </c>
    </row>
    <row r="23" spans="1:10" x14ac:dyDescent="0.25">
      <c r="A23" s="19" t="s">
        <v>25</v>
      </c>
      <c r="B23" s="16" t="s">
        <v>61</v>
      </c>
      <c r="C23" s="217">
        <v>11272</v>
      </c>
      <c r="D23" s="217">
        <v>7184</v>
      </c>
      <c r="E23" s="216">
        <v>9082</v>
      </c>
      <c r="F23" s="173"/>
      <c r="G23" s="215">
        <v>9437</v>
      </c>
      <c r="H23" s="215">
        <v>9437</v>
      </c>
    </row>
    <row r="24" spans="1:10" ht="30.75" customHeight="1" x14ac:dyDescent="0.25">
      <c r="A24" s="19" t="s">
        <v>26</v>
      </c>
      <c r="B24" s="28" t="s">
        <v>27</v>
      </c>
      <c r="C24" s="221">
        <v>13000</v>
      </c>
      <c r="D24" s="217">
        <v>8820</v>
      </c>
      <c r="E24" s="216">
        <v>6966</v>
      </c>
      <c r="F24" s="173"/>
      <c r="G24" s="215">
        <v>6966</v>
      </c>
      <c r="H24" s="215">
        <v>6966</v>
      </c>
    </row>
    <row r="25" spans="1:10" x14ac:dyDescent="0.25">
      <c r="A25" s="19" t="s">
        <v>28</v>
      </c>
      <c r="B25" s="29" t="s">
        <v>29</v>
      </c>
      <c r="C25" s="222">
        <v>406</v>
      </c>
      <c r="D25" s="222">
        <v>450</v>
      </c>
      <c r="E25" s="256">
        <v>450</v>
      </c>
      <c r="F25" s="204"/>
      <c r="G25" s="270">
        <v>450</v>
      </c>
      <c r="H25" s="270">
        <v>450</v>
      </c>
    </row>
    <row r="26" spans="1:10" x14ac:dyDescent="0.25">
      <c r="A26" s="25" t="s">
        <v>30</v>
      </c>
      <c r="B26" s="32" t="s">
        <v>31</v>
      </c>
      <c r="C26" s="33">
        <f>C27+C29+C31+C32+C33+C36+C30</f>
        <v>149793</v>
      </c>
      <c r="D26" s="33">
        <f>D27+D29+D31+D32+D33+D36+D34+D35+D30</f>
        <v>189030</v>
      </c>
      <c r="E26" s="33">
        <f>E27+E29+E31+E32+E33+E36+E34+E35+E30</f>
        <v>119417.8</v>
      </c>
      <c r="F26" s="33">
        <f>F27+F29+F31+F32+F33+F36+F34+F35</f>
        <v>101881</v>
      </c>
      <c r="G26" s="33">
        <f>G27+G29+G31+G32+G33+G36+G34+G35+G30</f>
        <v>126577</v>
      </c>
      <c r="H26" s="33">
        <f>H27+H29+H31+H32+H33+H36+H30+H34+H35</f>
        <v>131122</v>
      </c>
    </row>
    <row r="27" spans="1:10" ht="15" customHeight="1" x14ac:dyDescent="0.25">
      <c r="A27" s="20"/>
      <c r="B27" s="29" t="s">
        <v>32</v>
      </c>
      <c r="C27" s="222">
        <v>65623</v>
      </c>
      <c r="D27" s="278">
        <v>72318</v>
      </c>
      <c r="E27" s="257">
        <v>77082.8</v>
      </c>
      <c r="F27" s="205"/>
      <c r="G27" s="270">
        <v>80808</v>
      </c>
      <c r="H27" s="270">
        <v>84719</v>
      </c>
    </row>
    <row r="28" spans="1:10" ht="15" customHeight="1" x14ac:dyDescent="0.25">
      <c r="A28" s="20"/>
      <c r="B28" s="29" t="s">
        <v>33</v>
      </c>
      <c r="C28" s="222">
        <v>2175</v>
      </c>
      <c r="D28" s="278">
        <v>2320</v>
      </c>
      <c r="E28" s="257">
        <v>2581</v>
      </c>
      <c r="F28" s="205"/>
      <c r="G28" s="270">
        <v>2581</v>
      </c>
      <c r="H28" s="270">
        <v>2581</v>
      </c>
    </row>
    <row r="29" spans="1:10" x14ac:dyDescent="0.25">
      <c r="A29" s="20"/>
      <c r="B29" s="29" t="s">
        <v>34</v>
      </c>
      <c r="C29" s="222">
        <v>1386</v>
      </c>
      <c r="D29" s="278">
        <v>1436</v>
      </c>
      <c r="E29" s="257">
        <v>1477</v>
      </c>
      <c r="F29" s="205"/>
      <c r="G29" s="270">
        <v>1670</v>
      </c>
      <c r="H29" s="270">
        <v>1680</v>
      </c>
    </row>
    <row r="30" spans="1:10" x14ac:dyDescent="0.25">
      <c r="A30" s="20"/>
      <c r="B30" s="29" t="s">
        <v>184</v>
      </c>
      <c r="C30" s="222"/>
      <c r="D30" s="278"/>
      <c r="E30" s="257">
        <v>5729</v>
      </c>
      <c r="F30" s="205"/>
      <c r="G30" s="270">
        <v>5729</v>
      </c>
      <c r="H30" s="270">
        <v>5729</v>
      </c>
    </row>
    <row r="31" spans="1:10" x14ac:dyDescent="0.25">
      <c r="A31" s="20"/>
      <c r="B31" s="29" t="s">
        <v>35</v>
      </c>
      <c r="C31" s="222">
        <v>1764</v>
      </c>
      <c r="D31" s="278">
        <v>1552</v>
      </c>
      <c r="E31" s="257">
        <v>0</v>
      </c>
      <c r="F31" s="206">
        <v>1680</v>
      </c>
      <c r="G31" s="270">
        <v>1440</v>
      </c>
      <c r="H31" s="270">
        <v>1344</v>
      </c>
    </row>
    <row r="32" spans="1:10" x14ac:dyDescent="0.25">
      <c r="A32" s="20"/>
      <c r="B32" s="29" t="s">
        <v>36</v>
      </c>
      <c r="C32" s="222">
        <v>14355</v>
      </c>
      <c r="D32" s="278">
        <v>16040</v>
      </c>
      <c r="E32" s="257">
        <v>0</v>
      </c>
      <c r="F32" s="206">
        <v>15100</v>
      </c>
      <c r="G32" s="270">
        <v>16530</v>
      </c>
      <c r="H32" s="270">
        <v>17250</v>
      </c>
    </row>
    <row r="33" spans="1:10" ht="30" x14ac:dyDescent="0.25">
      <c r="A33" s="20"/>
      <c r="B33" s="36" t="s">
        <v>37</v>
      </c>
      <c r="C33" s="224">
        <v>36101</v>
      </c>
      <c r="D33" s="278">
        <v>37334</v>
      </c>
      <c r="E33" s="257">
        <v>0</v>
      </c>
      <c r="F33" s="206">
        <v>35101</v>
      </c>
      <c r="G33" s="270">
        <v>0</v>
      </c>
      <c r="H33" s="270">
        <v>0</v>
      </c>
    </row>
    <row r="34" spans="1:10" ht="30" x14ac:dyDescent="0.25">
      <c r="A34" s="20"/>
      <c r="B34" s="36" t="s">
        <v>152</v>
      </c>
      <c r="C34" s="224">
        <v>0</v>
      </c>
      <c r="D34" s="278">
        <v>13000</v>
      </c>
      <c r="E34" s="257">
        <v>13262</v>
      </c>
      <c r="F34" s="206">
        <v>50000</v>
      </c>
      <c r="G34" s="270">
        <v>0</v>
      </c>
      <c r="H34" s="270">
        <v>0</v>
      </c>
    </row>
    <row r="35" spans="1:10" x14ac:dyDescent="0.25">
      <c r="A35" s="20"/>
      <c r="B35" s="36" t="s">
        <v>153</v>
      </c>
      <c r="C35" s="224">
        <v>0</v>
      </c>
      <c r="D35" s="278">
        <v>20000</v>
      </c>
      <c r="E35" s="257">
        <v>20400</v>
      </c>
      <c r="F35" s="205"/>
      <c r="G35" s="270">
        <v>20400</v>
      </c>
      <c r="H35" s="270">
        <v>20400</v>
      </c>
    </row>
    <row r="36" spans="1:10" x14ac:dyDescent="0.25">
      <c r="A36" s="20"/>
      <c r="B36" s="29" t="s">
        <v>38</v>
      </c>
      <c r="C36" s="222">
        <v>30564</v>
      </c>
      <c r="D36" s="278">
        <v>27350</v>
      </c>
      <c r="E36" s="257">
        <v>1467</v>
      </c>
      <c r="F36" s="205"/>
      <c r="G36" s="270">
        <v>0</v>
      </c>
      <c r="H36" s="270">
        <v>0</v>
      </c>
      <c r="J36" s="273"/>
    </row>
    <row r="37" spans="1:10" x14ac:dyDescent="0.25">
      <c r="A37" s="25" t="s">
        <v>39</v>
      </c>
      <c r="B37" s="26" t="s">
        <v>40</v>
      </c>
      <c r="C37" s="27">
        <f>C5+C17+C26</f>
        <v>1224344</v>
      </c>
      <c r="D37" s="27">
        <f>D5+D17+D26</f>
        <v>1261781</v>
      </c>
      <c r="E37" s="27">
        <f>E5+E17+E26</f>
        <v>1195863.8</v>
      </c>
      <c r="F37" s="27">
        <f t="shared" ref="F37" si="2">F5+F17+F26</f>
        <v>112381</v>
      </c>
      <c r="G37" s="27">
        <f>G5+G17+G26</f>
        <v>1224145</v>
      </c>
      <c r="H37" s="27">
        <f>H5+H17+H26</f>
        <v>1233690</v>
      </c>
    </row>
    <row r="38" spans="1:10" ht="18" customHeight="1" x14ac:dyDescent="0.25">
      <c r="A38" s="37"/>
      <c r="B38" s="29" t="s">
        <v>41</v>
      </c>
      <c r="C38" s="222">
        <v>406</v>
      </c>
      <c r="D38" s="222">
        <v>450</v>
      </c>
      <c r="E38" s="256">
        <v>450</v>
      </c>
      <c r="F38" s="204"/>
      <c r="G38" s="270">
        <v>450</v>
      </c>
      <c r="H38" s="270">
        <v>450</v>
      </c>
    </row>
    <row r="39" spans="1:10" ht="12" customHeight="1" x14ac:dyDescent="0.25">
      <c r="A39" s="37"/>
      <c r="B39" s="29"/>
      <c r="C39" s="30"/>
      <c r="D39" s="30"/>
      <c r="E39" s="158"/>
      <c r="F39" s="158"/>
      <c r="G39" s="31"/>
      <c r="H39" s="31"/>
    </row>
    <row r="40" spans="1:10" ht="20.25" customHeight="1" x14ac:dyDescent="0.25">
      <c r="A40" s="25" t="s">
        <v>42</v>
      </c>
      <c r="B40" s="32" t="s">
        <v>43</v>
      </c>
      <c r="C40" s="33">
        <v>5453</v>
      </c>
      <c r="D40" s="33">
        <v>1553</v>
      </c>
      <c r="E40" s="159">
        <v>1000</v>
      </c>
      <c r="F40" s="159"/>
      <c r="G40" s="34">
        <v>1000</v>
      </c>
      <c r="H40" s="34">
        <v>1000</v>
      </c>
    </row>
    <row r="41" spans="1:10" x14ac:dyDescent="0.25">
      <c r="A41" s="38"/>
      <c r="B41" s="39"/>
      <c r="C41" s="40"/>
      <c r="D41" s="40"/>
      <c r="E41" s="161"/>
      <c r="F41" s="161"/>
      <c r="G41" s="41"/>
      <c r="H41" s="41"/>
    </row>
    <row r="42" spans="1:10" ht="15" customHeight="1" x14ac:dyDescent="0.25">
      <c r="A42" s="25" t="s">
        <v>44</v>
      </c>
      <c r="B42" s="32" t="s">
        <v>45</v>
      </c>
      <c r="C42" s="33">
        <v>29049</v>
      </c>
      <c r="D42" s="33">
        <f>D43+D44+D45</f>
        <v>29567</v>
      </c>
      <c r="E42" s="159">
        <v>99757</v>
      </c>
      <c r="F42" s="159">
        <v>47685</v>
      </c>
      <c r="G42" s="34">
        <f>SUM(G43:G45)</f>
        <v>66103</v>
      </c>
      <c r="H42" s="34">
        <f>SUM(H43:H45)</f>
        <v>0</v>
      </c>
    </row>
    <row r="43" spans="1:10" ht="15" customHeight="1" x14ac:dyDescent="0.25">
      <c r="A43" s="38"/>
      <c r="B43" s="317" t="s">
        <v>154</v>
      </c>
      <c r="C43" s="225"/>
      <c r="D43" s="226">
        <v>0</v>
      </c>
      <c r="E43" s="318">
        <v>58130</v>
      </c>
      <c r="F43" s="204">
        <v>47685</v>
      </c>
      <c r="G43" s="319">
        <v>66103</v>
      </c>
      <c r="H43" s="270">
        <v>0</v>
      </c>
    </row>
    <row r="44" spans="1:10" ht="27.75" customHeight="1" x14ac:dyDescent="0.25">
      <c r="A44" s="38"/>
      <c r="B44" s="320" t="s">
        <v>172</v>
      </c>
      <c r="C44" s="223"/>
      <c r="D44" s="172">
        <v>18227</v>
      </c>
      <c r="E44" s="211">
        <v>41627</v>
      </c>
      <c r="F44" s="321"/>
      <c r="G44" s="215">
        <v>0</v>
      </c>
      <c r="H44" s="215">
        <v>0</v>
      </c>
      <c r="I44" s="273"/>
    </row>
    <row r="45" spans="1:10" ht="15" customHeight="1" x14ac:dyDescent="0.25">
      <c r="A45" s="38"/>
      <c r="B45" s="29" t="s">
        <v>170</v>
      </c>
      <c r="C45" s="226">
        <v>29049</v>
      </c>
      <c r="D45" s="226">
        <v>11340</v>
      </c>
      <c r="E45" s="256">
        <v>0</v>
      </c>
      <c r="F45" s="207"/>
      <c r="G45" s="270">
        <v>0</v>
      </c>
      <c r="H45" s="270">
        <v>0</v>
      </c>
    </row>
    <row r="46" spans="1:10" x14ac:dyDescent="0.25">
      <c r="A46" s="42" t="s">
        <v>46</v>
      </c>
      <c r="B46" s="43" t="s">
        <v>47</v>
      </c>
      <c r="C46" s="44">
        <f>C5+C17+C26+C40+C42</f>
        <v>1258846</v>
      </c>
      <c r="D46" s="44">
        <f>D5+D17+D26+D40+D42</f>
        <v>1292901</v>
      </c>
      <c r="E46" s="44">
        <f>E5+E17+E26+E40+E42</f>
        <v>1296620.8</v>
      </c>
      <c r="F46" s="44">
        <f t="shared" ref="F46" si="3">F5+F17+F26+F40+F42</f>
        <v>160066</v>
      </c>
      <c r="G46" s="44">
        <f>G5+G17+G26+G40+G42</f>
        <v>1291248</v>
      </c>
      <c r="H46" s="44">
        <f>H5+H17+H26+H40+H42</f>
        <v>1234690</v>
      </c>
    </row>
    <row r="47" spans="1:10" ht="12.75" customHeight="1" x14ac:dyDescent="0.25">
      <c r="A47" s="38"/>
      <c r="B47" s="39"/>
      <c r="C47" s="40"/>
      <c r="D47" s="40"/>
      <c r="E47" s="161"/>
      <c r="F47" s="161"/>
      <c r="G47" s="41"/>
      <c r="H47" s="41"/>
    </row>
    <row r="48" spans="1:10" x14ac:dyDescent="0.25">
      <c r="A48" s="38"/>
      <c r="B48" s="39" t="s">
        <v>48</v>
      </c>
      <c r="C48" s="40"/>
      <c r="D48" s="40"/>
      <c r="E48" s="161"/>
      <c r="F48" s="161"/>
      <c r="G48" s="41"/>
      <c r="H48" s="41"/>
    </row>
    <row r="49" spans="1:10" x14ac:dyDescent="0.25">
      <c r="A49" s="38">
        <v>8123</v>
      </c>
      <c r="B49" s="314" t="s">
        <v>186</v>
      </c>
      <c r="C49" s="40">
        <v>0</v>
      </c>
      <c r="D49" s="315">
        <v>145171</v>
      </c>
      <c r="E49" s="316">
        <v>155436</v>
      </c>
      <c r="F49" s="161"/>
      <c r="G49" s="41">
        <v>0</v>
      </c>
      <c r="H49" s="41">
        <v>0</v>
      </c>
    </row>
    <row r="50" spans="1:10" ht="30" x14ac:dyDescent="0.25">
      <c r="A50" s="38"/>
      <c r="B50" s="36" t="s">
        <v>173</v>
      </c>
      <c r="C50" s="227"/>
      <c r="D50" s="226">
        <v>4010</v>
      </c>
      <c r="E50" s="256">
        <v>10150</v>
      </c>
      <c r="F50" s="208"/>
      <c r="G50" s="270"/>
      <c r="H50" s="271"/>
      <c r="I50" s="273"/>
    </row>
    <row r="51" spans="1:10" x14ac:dyDescent="0.25">
      <c r="A51" s="38"/>
      <c r="B51" s="29" t="s">
        <v>169</v>
      </c>
      <c r="C51" s="227"/>
      <c r="D51" s="227"/>
      <c r="E51" s="256">
        <v>57070</v>
      </c>
      <c r="F51" s="208"/>
      <c r="G51" s="270"/>
      <c r="H51" s="271"/>
    </row>
    <row r="52" spans="1:10" x14ac:dyDescent="0.25">
      <c r="A52" s="38"/>
      <c r="B52" s="29" t="s">
        <v>166</v>
      </c>
      <c r="C52" s="227"/>
      <c r="D52" s="226">
        <v>141161</v>
      </c>
      <c r="E52" s="256">
        <v>88216</v>
      </c>
      <c r="F52" s="208"/>
      <c r="G52" s="270"/>
      <c r="H52" s="271"/>
    </row>
    <row r="53" spans="1:10" x14ac:dyDescent="0.25">
      <c r="A53" s="38">
        <v>8123</v>
      </c>
      <c r="B53" s="312" t="s">
        <v>187</v>
      </c>
      <c r="C53" s="227"/>
      <c r="D53" s="226"/>
      <c r="E53" s="256"/>
      <c r="F53" s="208"/>
      <c r="G53" s="313">
        <v>170000</v>
      </c>
      <c r="H53" s="313">
        <v>100000</v>
      </c>
      <c r="J53" s="273"/>
    </row>
    <row r="54" spans="1:10" ht="18.75" customHeight="1" x14ac:dyDescent="0.25">
      <c r="A54" s="38">
        <v>8115</v>
      </c>
      <c r="B54" s="45" t="s">
        <v>50</v>
      </c>
      <c r="C54" s="97">
        <f>C55+C56+C57+C58+C59</f>
        <v>5350</v>
      </c>
      <c r="D54" s="97">
        <f>D55+D56+D57+D58+D59</f>
        <v>9353</v>
      </c>
      <c r="E54" s="97">
        <f>E55+E56+E57+E58+E59</f>
        <v>10766</v>
      </c>
      <c r="F54" s="97"/>
      <c r="G54" s="97">
        <f>G55+G56+G57+G58+G59</f>
        <v>10746</v>
      </c>
      <c r="H54" s="97">
        <f>H55+H56+H57+H58+H59</f>
        <v>10746</v>
      </c>
    </row>
    <row r="55" spans="1:10" ht="18" customHeight="1" x14ac:dyDescent="0.25">
      <c r="A55" s="38"/>
      <c r="B55" s="28" t="s">
        <v>51</v>
      </c>
      <c r="C55" s="221">
        <v>5201</v>
      </c>
      <c r="D55" s="217">
        <v>9332</v>
      </c>
      <c r="E55" s="297">
        <v>9345</v>
      </c>
      <c r="F55" s="298"/>
      <c r="G55" s="215">
        <v>9345</v>
      </c>
      <c r="H55" s="215">
        <v>9345</v>
      </c>
    </row>
    <row r="56" spans="1:10" ht="16.5" customHeight="1" thickBot="1" x14ac:dyDescent="0.3">
      <c r="A56" s="291"/>
      <c r="B56" s="292" t="s">
        <v>52</v>
      </c>
      <c r="C56" s="293">
        <v>0</v>
      </c>
      <c r="D56" s="294">
        <v>1</v>
      </c>
      <c r="E56" s="295">
        <v>1401</v>
      </c>
      <c r="F56" s="295"/>
      <c r="G56" s="296">
        <v>1401</v>
      </c>
      <c r="H56" s="296">
        <v>1401</v>
      </c>
    </row>
    <row r="57" spans="1:10" ht="15.75" customHeight="1" x14ac:dyDescent="0.25">
      <c r="A57" s="62"/>
      <c r="B57" s="36" t="s">
        <v>53</v>
      </c>
      <c r="C57" s="224">
        <v>149</v>
      </c>
      <c r="D57" s="222">
        <v>20</v>
      </c>
      <c r="E57" s="256">
        <v>20</v>
      </c>
      <c r="F57" s="256"/>
      <c r="G57" s="270">
        <v>0</v>
      </c>
      <c r="H57" s="270">
        <v>0</v>
      </c>
    </row>
    <row r="58" spans="1:10" ht="29.25" customHeight="1" x14ac:dyDescent="0.25">
      <c r="A58" s="38"/>
      <c r="B58" s="36" t="s">
        <v>54</v>
      </c>
      <c r="C58" s="224">
        <v>0</v>
      </c>
      <c r="D58" s="222">
        <v>0</v>
      </c>
      <c r="E58" s="256">
        <v>0</v>
      </c>
      <c r="F58" s="256"/>
      <c r="G58" s="270">
        <v>0</v>
      </c>
      <c r="H58" s="270">
        <v>0</v>
      </c>
    </row>
    <row r="59" spans="1:10" ht="18.75" customHeight="1" x14ac:dyDescent="0.25">
      <c r="A59" s="38"/>
      <c r="B59" s="36" t="s">
        <v>55</v>
      </c>
      <c r="C59" s="224">
        <v>0</v>
      </c>
      <c r="D59" s="222">
        <v>0</v>
      </c>
      <c r="E59" s="256">
        <v>0</v>
      </c>
      <c r="F59" s="256"/>
      <c r="G59" s="270">
        <v>0</v>
      </c>
      <c r="H59" s="270">
        <v>0</v>
      </c>
    </row>
    <row r="60" spans="1:10" ht="17.25" customHeight="1" x14ac:dyDescent="0.25">
      <c r="A60" s="38"/>
      <c r="B60" s="47" t="s">
        <v>56</v>
      </c>
      <c r="C60" s="223">
        <v>204270</v>
      </c>
      <c r="D60" s="48">
        <v>211430</v>
      </c>
      <c r="E60" s="164">
        <v>134956</v>
      </c>
      <c r="F60" s="164"/>
      <c r="G60" s="49">
        <v>6500</v>
      </c>
      <c r="H60" s="49">
        <v>6500</v>
      </c>
    </row>
    <row r="61" spans="1:10" ht="16.5" customHeight="1" x14ac:dyDescent="0.25">
      <c r="A61" s="38"/>
      <c r="B61" s="39" t="s">
        <v>57</v>
      </c>
      <c r="C61" s="225">
        <v>112328</v>
      </c>
      <c r="D61" s="40">
        <v>92812</v>
      </c>
      <c r="E61" s="161">
        <v>59392</v>
      </c>
      <c r="F61" s="161"/>
      <c r="G61" s="41">
        <v>0</v>
      </c>
      <c r="H61" s="41">
        <v>0</v>
      </c>
    </row>
    <row r="62" spans="1:10" ht="27.75" customHeight="1" x14ac:dyDescent="0.25">
      <c r="A62" s="50">
        <v>8901</v>
      </c>
      <c r="B62" s="51" t="s">
        <v>63</v>
      </c>
      <c r="C62" s="228">
        <v>-968</v>
      </c>
      <c r="D62" s="48">
        <v>0</v>
      </c>
      <c r="E62" s="164">
        <v>0</v>
      </c>
      <c r="F62" s="164"/>
      <c r="G62" s="49">
        <v>0</v>
      </c>
      <c r="H62" s="49">
        <v>0</v>
      </c>
    </row>
    <row r="63" spans="1:10" ht="18.75" customHeight="1" thickBot="1" x14ac:dyDescent="0.3">
      <c r="A63" s="196"/>
      <c r="B63" s="197" t="s">
        <v>58</v>
      </c>
      <c r="C63" s="198">
        <f>C49+C54+C60+C61+C62</f>
        <v>320980</v>
      </c>
      <c r="D63" s="198">
        <f>D49+D54+D60+D61</f>
        <v>458766</v>
      </c>
      <c r="E63" s="198">
        <f>E49+E54+E60+E61</f>
        <v>360550</v>
      </c>
      <c r="F63" s="198">
        <f>F49+F54+F60+F61</f>
        <v>0</v>
      </c>
      <c r="G63" s="199">
        <f>G49+G54+G60+G61+G53</f>
        <v>187246</v>
      </c>
      <c r="H63" s="199">
        <f>H49+H54+H60+H61+H53</f>
        <v>117246</v>
      </c>
    </row>
    <row r="64" spans="1:10" ht="21.75" customHeight="1" thickBot="1" x14ac:dyDescent="0.3">
      <c r="A64" s="192"/>
      <c r="B64" s="193" t="s">
        <v>59</v>
      </c>
      <c r="C64" s="194">
        <f>C46+C63</f>
        <v>1579826</v>
      </c>
      <c r="D64" s="194">
        <f>D46+D63</f>
        <v>1751667</v>
      </c>
      <c r="E64" s="194">
        <f>E46+E63</f>
        <v>1657170.8</v>
      </c>
      <c r="F64" s="194">
        <f t="shared" ref="F64" si="4">F46+F63</f>
        <v>160066</v>
      </c>
      <c r="G64" s="195">
        <f>G46+G63</f>
        <v>1478494</v>
      </c>
      <c r="H64" s="195">
        <f>H46+H63</f>
        <v>1351936</v>
      </c>
    </row>
    <row r="65" spans="1:13" ht="20.25" customHeight="1" thickBot="1" x14ac:dyDescent="0.35">
      <c r="A65" s="61"/>
      <c r="B65" s="80" t="s">
        <v>161</v>
      </c>
      <c r="C65" s="187">
        <v>1055969</v>
      </c>
      <c r="D65" s="188">
        <v>1323264</v>
      </c>
      <c r="E65" s="189">
        <v>1219319</v>
      </c>
      <c r="F65" s="188">
        <v>43881</v>
      </c>
      <c r="G65" s="188">
        <f>SUM(G142:G150)</f>
        <v>1162452</v>
      </c>
      <c r="H65" s="188">
        <f>SUM(H142:H150)</f>
        <v>1162452</v>
      </c>
    </row>
    <row r="66" spans="1:13" hidden="1" x14ac:dyDescent="0.25">
      <c r="A66" s="38" t="s">
        <v>65</v>
      </c>
      <c r="B66" s="64" t="s">
        <v>66</v>
      </c>
      <c r="C66" s="243">
        <f>C67+C68</f>
        <v>4148</v>
      </c>
      <c r="D66" s="243">
        <f t="shared" ref="D66:H66" si="5">D67+D68</f>
        <v>6903</v>
      </c>
      <c r="E66" s="229">
        <f t="shared" si="5"/>
        <v>5504</v>
      </c>
      <c r="F66" s="229">
        <f t="shared" si="5"/>
        <v>0</v>
      </c>
      <c r="G66" s="229">
        <f t="shared" si="5"/>
        <v>0</v>
      </c>
      <c r="H66" s="229">
        <f t="shared" si="5"/>
        <v>0</v>
      </c>
    </row>
    <row r="67" spans="1:13" hidden="1" x14ac:dyDescent="0.25">
      <c r="A67" s="65"/>
      <c r="B67" s="66" t="s">
        <v>67</v>
      </c>
      <c r="C67" s="242">
        <v>5</v>
      </c>
      <c r="D67" s="249">
        <v>70</v>
      </c>
      <c r="E67" s="232">
        <v>340</v>
      </c>
      <c r="F67" s="172"/>
      <c r="G67" s="172"/>
      <c r="H67" s="172"/>
    </row>
    <row r="68" spans="1:13" ht="15.75" hidden="1" thickBot="1" x14ac:dyDescent="0.3">
      <c r="A68" s="137"/>
      <c r="B68" s="149" t="s">
        <v>68</v>
      </c>
      <c r="C68" s="244">
        <v>4143</v>
      </c>
      <c r="D68" s="279">
        <v>6833</v>
      </c>
      <c r="E68" s="234">
        <v>5164</v>
      </c>
      <c r="F68" s="233"/>
      <c r="G68" s="233"/>
      <c r="H68" s="233"/>
    </row>
    <row r="69" spans="1:13" hidden="1" x14ac:dyDescent="0.25">
      <c r="A69" s="70"/>
      <c r="B69" s="71"/>
      <c r="C69" s="245"/>
      <c r="D69" s="246"/>
      <c r="E69" s="247"/>
      <c r="F69" s="246"/>
      <c r="G69" s="246"/>
      <c r="H69" s="246"/>
    </row>
    <row r="70" spans="1:13" hidden="1" x14ac:dyDescent="0.25">
      <c r="A70" s="62" t="s">
        <v>69</v>
      </c>
      <c r="B70" s="63" t="s">
        <v>70</v>
      </c>
      <c r="C70" s="248">
        <f>C71+C72</f>
        <v>10060</v>
      </c>
      <c r="D70" s="248">
        <f t="shared" ref="D70:H70" si="6">D71+D72</f>
        <v>12555</v>
      </c>
      <c r="E70" s="230">
        <f t="shared" si="6"/>
        <v>11567</v>
      </c>
      <c r="F70" s="230">
        <f t="shared" si="6"/>
        <v>0</v>
      </c>
      <c r="G70" s="230">
        <f t="shared" si="6"/>
        <v>0</v>
      </c>
      <c r="H70" s="230">
        <f t="shared" si="6"/>
        <v>0</v>
      </c>
    </row>
    <row r="71" spans="1:13" hidden="1" x14ac:dyDescent="0.25">
      <c r="A71" s="65"/>
      <c r="B71" s="66" t="s">
        <v>67</v>
      </c>
      <c r="C71" s="242">
        <v>123</v>
      </c>
      <c r="D71" s="249">
        <v>179</v>
      </c>
      <c r="E71" s="232">
        <v>167</v>
      </c>
      <c r="F71" s="172"/>
      <c r="G71" s="172"/>
      <c r="H71" s="172"/>
    </row>
    <row r="72" spans="1:13" hidden="1" x14ac:dyDescent="0.25">
      <c r="A72" s="65"/>
      <c r="B72" s="66" t="s">
        <v>68</v>
      </c>
      <c r="C72" s="242">
        <v>9937</v>
      </c>
      <c r="D72" s="249">
        <v>12376</v>
      </c>
      <c r="E72" s="232">
        <v>11400</v>
      </c>
      <c r="F72" s="172"/>
      <c r="G72" s="172"/>
      <c r="H72" s="172"/>
    </row>
    <row r="73" spans="1:13" hidden="1" x14ac:dyDescent="0.25">
      <c r="A73" s="62"/>
      <c r="B73" s="63"/>
      <c r="C73" s="248"/>
      <c r="D73" s="249"/>
      <c r="E73" s="250"/>
      <c r="F73" s="249"/>
      <c r="G73" s="249"/>
      <c r="H73" s="249"/>
    </row>
    <row r="74" spans="1:13" hidden="1" x14ac:dyDescent="0.25">
      <c r="A74" s="62" t="s">
        <v>71</v>
      </c>
      <c r="B74" s="63" t="s">
        <v>72</v>
      </c>
      <c r="C74" s="248">
        <f>C75+C76+C78+C80</f>
        <v>170196</v>
      </c>
      <c r="D74" s="230">
        <f t="shared" ref="D74:H74" si="7">D75+D76+D78+D80</f>
        <v>286517</v>
      </c>
      <c r="E74" s="230">
        <f>E75+E76+E78+E80</f>
        <v>261111</v>
      </c>
      <c r="F74" s="230">
        <f>F75+F76+F78+F80</f>
        <v>0</v>
      </c>
      <c r="G74" s="230">
        <f t="shared" si="7"/>
        <v>0</v>
      </c>
      <c r="H74" s="230">
        <f t="shared" si="7"/>
        <v>0</v>
      </c>
    </row>
    <row r="75" spans="1:13" hidden="1" x14ac:dyDescent="0.25">
      <c r="A75" s="65"/>
      <c r="B75" s="66" t="s">
        <v>73</v>
      </c>
      <c r="C75" s="242">
        <v>80363</v>
      </c>
      <c r="D75" s="249">
        <v>118046</v>
      </c>
      <c r="E75" s="232">
        <v>116660</v>
      </c>
      <c r="F75" s="172"/>
      <c r="G75" s="172"/>
      <c r="H75" s="172"/>
    </row>
    <row r="76" spans="1:13" hidden="1" x14ac:dyDescent="0.25">
      <c r="A76" s="65"/>
      <c r="B76" s="66" t="s">
        <v>74</v>
      </c>
      <c r="C76" s="242">
        <v>55188</v>
      </c>
      <c r="D76" s="249">
        <v>107615</v>
      </c>
      <c r="E76" s="232">
        <v>97189</v>
      </c>
      <c r="F76" s="235"/>
      <c r="G76" s="172"/>
      <c r="H76" s="172"/>
    </row>
    <row r="77" spans="1:13" s="60" customFormat="1" hidden="1" x14ac:dyDescent="0.25">
      <c r="A77" s="67"/>
      <c r="B77" s="68" t="s">
        <v>75</v>
      </c>
      <c r="C77" s="254">
        <v>34342</v>
      </c>
      <c r="D77" s="218">
        <v>80118</v>
      </c>
      <c r="E77" s="236">
        <v>73800</v>
      </c>
      <c r="F77" s="202"/>
      <c r="G77" s="201"/>
      <c r="H77" s="201"/>
      <c r="I77" s="4"/>
      <c r="J77" s="4"/>
      <c r="K77" s="4"/>
      <c r="L77" s="4"/>
      <c r="M77" s="4"/>
    </row>
    <row r="78" spans="1:13" s="60" customFormat="1" hidden="1" x14ac:dyDescent="0.25">
      <c r="A78" s="65"/>
      <c r="B78" s="66" t="s">
        <v>76</v>
      </c>
      <c r="C78" s="242">
        <v>30702</v>
      </c>
      <c r="D78" s="172">
        <v>54857</v>
      </c>
      <c r="E78" s="232">
        <v>40660</v>
      </c>
      <c r="F78" s="172"/>
      <c r="G78" s="172"/>
      <c r="H78" s="172"/>
      <c r="I78" s="4"/>
      <c r="J78" s="4"/>
      <c r="K78" s="4"/>
      <c r="L78" s="4"/>
      <c r="M78" s="4"/>
    </row>
    <row r="79" spans="1:13" s="60" customFormat="1" hidden="1" x14ac:dyDescent="0.25">
      <c r="A79" s="67"/>
      <c r="B79" s="68" t="s">
        <v>75</v>
      </c>
      <c r="C79" s="254">
        <v>16553</v>
      </c>
      <c r="D79" s="201">
        <v>38350</v>
      </c>
      <c r="E79" s="236">
        <v>22500</v>
      </c>
      <c r="F79" s="201"/>
      <c r="G79" s="201"/>
      <c r="H79" s="201"/>
      <c r="I79" s="4"/>
      <c r="J79" s="4"/>
      <c r="K79" s="4"/>
      <c r="L79" s="4"/>
      <c r="M79" s="4"/>
    </row>
    <row r="80" spans="1:13" hidden="1" x14ac:dyDescent="0.25">
      <c r="A80" s="65"/>
      <c r="B80" s="91" t="s">
        <v>68</v>
      </c>
      <c r="C80" s="255">
        <v>3943</v>
      </c>
      <c r="D80" s="172">
        <v>5999</v>
      </c>
      <c r="E80" s="232">
        <v>6602</v>
      </c>
      <c r="F80" s="172"/>
      <c r="G80" s="172"/>
      <c r="H80" s="172"/>
    </row>
    <row r="81" spans="1:8" hidden="1" x14ac:dyDescent="0.25">
      <c r="A81" s="62"/>
      <c r="B81" s="63"/>
      <c r="C81" s="248"/>
      <c r="D81" s="249"/>
      <c r="E81" s="250"/>
      <c r="F81" s="249"/>
      <c r="G81" s="249"/>
      <c r="H81" s="249"/>
    </row>
    <row r="82" spans="1:8" hidden="1" x14ac:dyDescent="0.25">
      <c r="A82" s="62" t="s">
        <v>77</v>
      </c>
      <c r="B82" s="63" t="s">
        <v>78</v>
      </c>
      <c r="C82" s="248">
        <f>C83+C84</f>
        <v>437</v>
      </c>
      <c r="D82" s="230">
        <f t="shared" ref="D82:H82" si="8">D83+D84</f>
        <v>1847</v>
      </c>
      <c r="E82" s="230">
        <f t="shared" si="8"/>
        <v>1321</v>
      </c>
      <c r="F82" s="230">
        <f t="shared" si="8"/>
        <v>0</v>
      </c>
      <c r="G82" s="230">
        <f t="shared" si="8"/>
        <v>0</v>
      </c>
      <c r="H82" s="230">
        <f t="shared" si="8"/>
        <v>0</v>
      </c>
    </row>
    <row r="83" spans="1:8" hidden="1" x14ac:dyDescent="0.25">
      <c r="A83" s="65"/>
      <c r="B83" s="66" t="s">
        <v>67</v>
      </c>
      <c r="C83" s="242">
        <v>0</v>
      </c>
      <c r="D83" s="172">
        <v>350</v>
      </c>
      <c r="E83" s="232">
        <v>350</v>
      </c>
      <c r="F83" s="172"/>
      <c r="G83" s="172"/>
      <c r="H83" s="172"/>
    </row>
    <row r="84" spans="1:8" hidden="1" x14ac:dyDescent="0.25">
      <c r="A84" s="65"/>
      <c r="B84" s="66" t="s">
        <v>79</v>
      </c>
      <c r="C84" s="242">
        <v>437</v>
      </c>
      <c r="D84" s="172">
        <v>1497</v>
      </c>
      <c r="E84" s="232">
        <v>971</v>
      </c>
      <c r="F84" s="172"/>
      <c r="G84" s="172"/>
      <c r="H84" s="172"/>
    </row>
    <row r="85" spans="1:8" hidden="1" x14ac:dyDescent="0.25">
      <c r="A85" s="62"/>
      <c r="B85" s="63"/>
      <c r="C85" s="248"/>
      <c r="D85" s="249"/>
      <c r="E85" s="250"/>
      <c r="F85" s="249"/>
      <c r="G85" s="249"/>
      <c r="H85" s="249"/>
    </row>
    <row r="86" spans="1:8" hidden="1" x14ac:dyDescent="0.25">
      <c r="A86" s="62" t="s">
        <v>80</v>
      </c>
      <c r="B86" s="63" t="s">
        <v>81</v>
      </c>
      <c r="C86" s="248">
        <f>C87+C88+C89+C90</f>
        <v>90164</v>
      </c>
      <c r="D86" s="230">
        <f t="shared" ref="D86:H86" si="9">D87+D88+D89+D90</f>
        <v>77759</v>
      </c>
      <c r="E86" s="230">
        <f t="shared" si="9"/>
        <v>64936</v>
      </c>
      <c r="F86" s="230">
        <f t="shared" si="9"/>
        <v>0</v>
      </c>
      <c r="G86" s="230">
        <f t="shared" si="9"/>
        <v>0</v>
      </c>
      <c r="H86" s="230">
        <f t="shared" si="9"/>
        <v>0</v>
      </c>
    </row>
    <row r="87" spans="1:8" hidden="1" x14ac:dyDescent="0.25">
      <c r="A87" s="65"/>
      <c r="B87" s="66" t="s">
        <v>82</v>
      </c>
      <c r="C87" s="242">
        <v>17861</v>
      </c>
      <c r="D87" s="172">
        <v>4049</v>
      </c>
      <c r="E87" s="232">
        <v>0</v>
      </c>
      <c r="F87" s="172"/>
      <c r="G87" s="172"/>
      <c r="H87" s="172"/>
    </row>
    <row r="88" spans="1:8" hidden="1" x14ac:dyDescent="0.25">
      <c r="A88" s="65"/>
      <c r="B88" s="66" t="s">
        <v>83</v>
      </c>
      <c r="C88" s="242">
        <v>64404</v>
      </c>
      <c r="D88" s="172">
        <v>64115</v>
      </c>
      <c r="E88" s="232">
        <v>58959</v>
      </c>
      <c r="F88" s="172"/>
      <c r="G88" s="172"/>
      <c r="H88" s="172"/>
    </row>
    <row r="89" spans="1:8" hidden="1" x14ac:dyDescent="0.25">
      <c r="A89" s="65"/>
      <c r="B89" s="66" t="s">
        <v>67</v>
      </c>
      <c r="C89" s="242">
        <v>5502</v>
      </c>
      <c r="D89" s="172">
        <v>6403</v>
      </c>
      <c r="E89" s="232">
        <v>1500</v>
      </c>
      <c r="F89" s="172"/>
      <c r="G89" s="172"/>
      <c r="H89" s="172"/>
    </row>
    <row r="90" spans="1:8" hidden="1" x14ac:dyDescent="0.25">
      <c r="A90" s="65"/>
      <c r="B90" s="66" t="s">
        <v>68</v>
      </c>
      <c r="C90" s="242">
        <v>2397</v>
      </c>
      <c r="D90" s="172">
        <v>3192</v>
      </c>
      <c r="E90" s="232">
        <v>4477</v>
      </c>
      <c r="F90" s="172"/>
      <c r="G90" s="172"/>
      <c r="H90" s="172"/>
    </row>
    <row r="91" spans="1:8" hidden="1" x14ac:dyDescent="0.25">
      <c r="A91" s="62"/>
      <c r="B91" s="63"/>
      <c r="C91" s="248"/>
      <c r="D91" s="249"/>
      <c r="E91" s="250"/>
      <c r="F91" s="249"/>
      <c r="G91" s="249"/>
      <c r="H91" s="249"/>
    </row>
    <row r="92" spans="1:8" hidden="1" x14ac:dyDescent="0.25">
      <c r="A92" s="62" t="s">
        <v>84</v>
      </c>
      <c r="B92" s="63" t="s">
        <v>85</v>
      </c>
      <c r="C92" s="248">
        <f>C93+C94+C95+C96+C97</f>
        <v>60073</v>
      </c>
      <c r="D92" s="230">
        <f t="shared" ref="D92:H92" si="10">D93+D94+D95+D96+D97</f>
        <v>62457</v>
      </c>
      <c r="E92" s="230">
        <f t="shared" si="10"/>
        <v>50768</v>
      </c>
      <c r="F92" s="230">
        <f t="shared" si="10"/>
        <v>0</v>
      </c>
      <c r="G92" s="230">
        <f t="shared" si="10"/>
        <v>0</v>
      </c>
      <c r="H92" s="230">
        <f t="shared" si="10"/>
        <v>0</v>
      </c>
    </row>
    <row r="93" spans="1:8" hidden="1" x14ac:dyDescent="0.25">
      <c r="A93" s="65"/>
      <c r="B93" s="66" t="s">
        <v>86</v>
      </c>
      <c r="C93" s="242">
        <v>1937</v>
      </c>
      <c r="D93" s="172">
        <v>2800</v>
      </c>
      <c r="E93" s="232">
        <v>2800</v>
      </c>
      <c r="F93" s="172"/>
      <c r="G93" s="172"/>
      <c r="H93" s="172"/>
    </row>
    <row r="94" spans="1:8" hidden="1" x14ac:dyDescent="0.25">
      <c r="A94" s="62"/>
      <c r="B94" s="66" t="s">
        <v>87</v>
      </c>
      <c r="C94" s="242">
        <v>4060</v>
      </c>
      <c r="D94" s="172">
        <v>4060</v>
      </c>
      <c r="E94" s="232">
        <v>5010</v>
      </c>
      <c r="F94" s="172"/>
      <c r="G94" s="172"/>
      <c r="H94" s="172"/>
    </row>
    <row r="95" spans="1:8" hidden="1" x14ac:dyDescent="0.25">
      <c r="A95" s="62"/>
      <c r="B95" s="66" t="s">
        <v>67</v>
      </c>
      <c r="C95" s="242">
        <v>9257</v>
      </c>
      <c r="D95" s="172">
        <v>14041</v>
      </c>
      <c r="E95" s="232">
        <v>1100</v>
      </c>
      <c r="F95" s="172"/>
      <c r="G95" s="172"/>
      <c r="H95" s="172"/>
    </row>
    <row r="96" spans="1:8" hidden="1" x14ac:dyDescent="0.25">
      <c r="A96" s="62"/>
      <c r="B96" s="66" t="s">
        <v>83</v>
      </c>
      <c r="C96" s="242">
        <v>37371</v>
      </c>
      <c r="D96" s="172">
        <v>37353</v>
      </c>
      <c r="E96" s="232">
        <v>33006</v>
      </c>
      <c r="F96" s="172"/>
      <c r="G96" s="172"/>
      <c r="H96" s="172"/>
    </row>
    <row r="97" spans="1:8" hidden="1" x14ac:dyDescent="0.25">
      <c r="A97" s="62"/>
      <c r="B97" s="66" t="s">
        <v>68</v>
      </c>
      <c r="C97" s="242">
        <v>7448</v>
      </c>
      <c r="D97" s="172">
        <v>4203</v>
      </c>
      <c r="E97" s="232">
        <v>8852</v>
      </c>
      <c r="F97" s="172"/>
      <c r="G97" s="172"/>
      <c r="H97" s="172"/>
    </row>
    <row r="98" spans="1:8" hidden="1" x14ac:dyDescent="0.25">
      <c r="A98" s="62"/>
      <c r="B98" s="63"/>
      <c r="C98" s="248"/>
      <c r="D98" s="249"/>
      <c r="E98" s="250"/>
      <c r="F98" s="249"/>
      <c r="G98" s="249"/>
      <c r="H98" s="249"/>
    </row>
    <row r="99" spans="1:8" hidden="1" x14ac:dyDescent="0.25">
      <c r="A99" s="62" t="s">
        <v>88</v>
      </c>
      <c r="B99" s="63" t="s">
        <v>89</v>
      </c>
      <c r="C99" s="248">
        <f>C100+C101+C102+C103+C104</f>
        <v>58665</v>
      </c>
      <c r="D99" s="230">
        <f t="shared" ref="D99:H99" si="11">D100+D101+D102+D103+D104</f>
        <v>60237</v>
      </c>
      <c r="E99" s="230">
        <f t="shared" si="11"/>
        <v>62035</v>
      </c>
      <c r="F99" s="230">
        <f t="shared" si="11"/>
        <v>0</v>
      </c>
      <c r="G99" s="230">
        <f t="shared" si="11"/>
        <v>0</v>
      </c>
      <c r="H99" s="230">
        <f t="shared" si="11"/>
        <v>0</v>
      </c>
    </row>
    <row r="100" spans="1:8" hidden="1" x14ac:dyDescent="0.25">
      <c r="A100" s="65"/>
      <c r="B100" s="66" t="s">
        <v>90</v>
      </c>
      <c r="C100" s="242">
        <v>32982</v>
      </c>
      <c r="D100" s="172">
        <v>32884</v>
      </c>
      <c r="E100" s="211">
        <v>34659</v>
      </c>
      <c r="F100" s="172"/>
      <c r="G100" s="172"/>
      <c r="H100" s="237"/>
    </row>
    <row r="101" spans="1:8" hidden="1" x14ac:dyDescent="0.25">
      <c r="A101" s="65"/>
      <c r="B101" s="66" t="s">
        <v>91</v>
      </c>
      <c r="C101" s="242">
        <v>11400</v>
      </c>
      <c r="D101" s="172">
        <v>12245</v>
      </c>
      <c r="E101" s="211">
        <v>10250</v>
      </c>
      <c r="F101" s="172"/>
      <c r="G101" s="172"/>
      <c r="H101" s="172"/>
    </row>
    <row r="102" spans="1:8" ht="45" hidden="1" x14ac:dyDescent="0.25">
      <c r="A102" s="65"/>
      <c r="B102" s="69" t="s">
        <v>92</v>
      </c>
      <c r="C102" s="261">
        <v>10500</v>
      </c>
      <c r="D102" s="172">
        <v>10500</v>
      </c>
      <c r="E102" s="211">
        <v>11000</v>
      </c>
      <c r="F102" s="172"/>
      <c r="G102" s="172"/>
      <c r="H102" s="172"/>
    </row>
    <row r="103" spans="1:8" hidden="1" x14ac:dyDescent="0.25">
      <c r="A103" s="65"/>
      <c r="B103" s="92" t="s">
        <v>67</v>
      </c>
      <c r="C103" s="260">
        <v>615</v>
      </c>
      <c r="D103" s="172">
        <v>1009</v>
      </c>
      <c r="E103" s="211">
        <v>3035</v>
      </c>
      <c r="F103" s="172"/>
      <c r="G103" s="172"/>
      <c r="H103" s="172"/>
    </row>
    <row r="104" spans="1:8" hidden="1" x14ac:dyDescent="0.25">
      <c r="A104" s="65"/>
      <c r="B104" s="69" t="s">
        <v>68</v>
      </c>
      <c r="C104" s="262">
        <v>3168</v>
      </c>
      <c r="D104" s="172">
        <v>3599</v>
      </c>
      <c r="E104" s="211">
        <v>3091</v>
      </c>
      <c r="F104" s="172"/>
      <c r="G104" s="172"/>
      <c r="H104" s="172"/>
    </row>
    <row r="105" spans="1:8" hidden="1" x14ac:dyDescent="0.25">
      <c r="A105" s="62"/>
      <c r="B105" s="63"/>
      <c r="C105" s="248"/>
      <c r="D105" s="249"/>
      <c r="E105" s="251"/>
      <c r="F105" s="249"/>
      <c r="G105" s="249"/>
      <c r="H105" s="249"/>
    </row>
    <row r="106" spans="1:8" hidden="1" x14ac:dyDescent="0.25">
      <c r="A106" s="62" t="s">
        <v>93</v>
      </c>
      <c r="B106" s="63" t="s">
        <v>94</v>
      </c>
      <c r="C106" s="248">
        <f>C107+C108+C109</f>
        <v>13764</v>
      </c>
      <c r="D106" s="230">
        <f t="shared" ref="D106:H106" si="12">D107+D108+D109</f>
        <v>13827</v>
      </c>
      <c r="E106" s="230">
        <f t="shared" si="12"/>
        <v>12689</v>
      </c>
      <c r="F106" s="238">
        <f t="shared" si="12"/>
        <v>-1000</v>
      </c>
      <c r="G106" s="230">
        <f t="shared" si="12"/>
        <v>0</v>
      </c>
      <c r="H106" s="230">
        <f t="shared" si="12"/>
        <v>0</v>
      </c>
    </row>
    <row r="107" spans="1:8" hidden="1" x14ac:dyDescent="0.25">
      <c r="A107" s="65"/>
      <c r="B107" s="83" t="s">
        <v>95</v>
      </c>
      <c r="C107" s="252">
        <v>800</v>
      </c>
      <c r="D107" s="172">
        <v>800</v>
      </c>
      <c r="E107" s="232">
        <v>800</v>
      </c>
      <c r="F107" s="235"/>
      <c r="G107" s="172"/>
      <c r="H107" s="172"/>
    </row>
    <row r="108" spans="1:8" ht="17.25" hidden="1" customHeight="1" x14ac:dyDescent="0.25">
      <c r="A108" s="65"/>
      <c r="B108" s="83" t="s">
        <v>67</v>
      </c>
      <c r="C108" s="252">
        <v>0</v>
      </c>
      <c r="D108" s="172">
        <v>0</v>
      </c>
      <c r="E108" s="232">
        <v>0</v>
      </c>
      <c r="F108" s="235"/>
      <c r="G108" s="172"/>
      <c r="H108" s="172"/>
    </row>
    <row r="109" spans="1:8" ht="16.5" hidden="1" customHeight="1" x14ac:dyDescent="0.25">
      <c r="A109" s="65"/>
      <c r="B109" s="83" t="s">
        <v>68</v>
      </c>
      <c r="C109" s="252">
        <v>12964</v>
      </c>
      <c r="D109" s="172">
        <v>13027</v>
      </c>
      <c r="E109" s="232">
        <v>11889</v>
      </c>
      <c r="F109" s="235">
        <v>-1000</v>
      </c>
      <c r="G109" s="172"/>
      <c r="H109" s="172"/>
    </row>
    <row r="110" spans="1:8" hidden="1" x14ac:dyDescent="0.25">
      <c r="A110" s="62"/>
      <c r="B110" s="81"/>
      <c r="C110" s="253"/>
      <c r="D110" s="249"/>
      <c r="E110" s="250"/>
      <c r="F110" s="249"/>
      <c r="G110" s="249"/>
      <c r="H110" s="249"/>
    </row>
    <row r="111" spans="1:8" hidden="1" x14ac:dyDescent="0.25">
      <c r="A111" s="62" t="s">
        <v>96</v>
      </c>
      <c r="B111" s="81" t="s">
        <v>97</v>
      </c>
      <c r="C111" s="253">
        <f>C112+C113</f>
        <v>134294</v>
      </c>
      <c r="D111" s="231">
        <f t="shared" ref="D111:H111" si="13">D112+D113</f>
        <v>152031</v>
      </c>
      <c r="E111" s="231">
        <f t="shared" si="13"/>
        <v>151418</v>
      </c>
      <c r="F111" s="231">
        <f t="shared" si="13"/>
        <v>0</v>
      </c>
      <c r="G111" s="230">
        <f t="shared" si="13"/>
        <v>0</v>
      </c>
      <c r="H111" s="230">
        <f t="shared" si="13"/>
        <v>0</v>
      </c>
    </row>
    <row r="112" spans="1:8" ht="18" hidden="1" customHeight="1" x14ac:dyDescent="0.25">
      <c r="A112" s="65"/>
      <c r="B112" s="83" t="s">
        <v>67</v>
      </c>
      <c r="C112" s="252">
        <v>66812</v>
      </c>
      <c r="D112" s="172">
        <v>70226</v>
      </c>
      <c r="E112" s="232">
        <v>66480</v>
      </c>
      <c r="F112" s="172"/>
      <c r="G112" s="172"/>
      <c r="H112" s="172"/>
    </row>
    <row r="113" spans="1:10" hidden="1" x14ac:dyDescent="0.25">
      <c r="A113" s="65"/>
      <c r="B113" s="83" t="s">
        <v>68</v>
      </c>
      <c r="C113" s="252">
        <v>67482</v>
      </c>
      <c r="D113" s="172">
        <v>81805</v>
      </c>
      <c r="E113" s="232">
        <v>84938</v>
      </c>
      <c r="F113" s="172"/>
      <c r="G113" s="172"/>
      <c r="H113" s="172"/>
    </row>
    <row r="114" spans="1:10" hidden="1" x14ac:dyDescent="0.25">
      <c r="A114" s="62"/>
      <c r="B114" s="81"/>
      <c r="C114" s="253"/>
      <c r="D114" s="249"/>
      <c r="E114" s="250"/>
      <c r="F114" s="249"/>
      <c r="G114" s="249"/>
      <c r="H114" s="249"/>
    </row>
    <row r="115" spans="1:10" hidden="1" x14ac:dyDescent="0.25">
      <c r="A115" s="62" t="s">
        <v>98</v>
      </c>
      <c r="B115" s="81" t="s">
        <v>99</v>
      </c>
      <c r="C115" s="253">
        <f>C116+C117+C118+C119+C120</f>
        <v>85817</v>
      </c>
      <c r="D115" s="231">
        <f t="shared" ref="D115:H115" si="14">D116+D117+D118+D119+D120</f>
        <v>88451</v>
      </c>
      <c r="E115" s="231">
        <f t="shared" si="14"/>
        <v>92380</v>
      </c>
      <c r="F115" s="231">
        <f t="shared" si="14"/>
        <v>0</v>
      </c>
      <c r="G115" s="230">
        <f t="shared" si="14"/>
        <v>0</v>
      </c>
      <c r="H115" s="230">
        <f t="shared" si="14"/>
        <v>0</v>
      </c>
    </row>
    <row r="116" spans="1:10" ht="16.5" hidden="1" customHeight="1" x14ac:dyDescent="0.25">
      <c r="A116" s="65"/>
      <c r="B116" s="83" t="s">
        <v>100</v>
      </c>
      <c r="C116" s="252">
        <v>45189</v>
      </c>
      <c r="D116" s="172">
        <v>46564</v>
      </c>
      <c r="E116" s="232">
        <v>47875</v>
      </c>
      <c r="F116" s="172"/>
      <c r="G116" s="172"/>
      <c r="H116" s="172"/>
    </row>
    <row r="117" spans="1:10" hidden="1" x14ac:dyDescent="0.25">
      <c r="A117" s="67"/>
      <c r="B117" s="263" t="s">
        <v>101</v>
      </c>
      <c r="C117" s="252">
        <v>31420</v>
      </c>
      <c r="D117" s="172">
        <v>30600</v>
      </c>
      <c r="E117" s="232">
        <v>32100</v>
      </c>
      <c r="F117" s="172"/>
      <c r="G117" s="172"/>
      <c r="H117" s="172"/>
    </row>
    <row r="118" spans="1:10" ht="15.75" hidden="1" customHeight="1" x14ac:dyDescent="0.25">
      <c r="A118" s="65"/>
      <c r="B118" s="83" t="s">
        <v>67</v>
      </c>
      <c r="C118" s="252">
        <v>2164</v>
      </c>
      <c r="D118" s="172">
        <v>2045</v>
      </c>
      <c r="E118" s="232">
        <v>3302</v>
      </c>
      <c r="F118" s="172"/>
      <c r="G118" s="172"/>
      <c r="H118" s="172"/>
    </row>
    <row r="119" spans="1:10" hidden="1" x14ac:dyDescent="0.25">
      <c r="A119" s="65"/>
      <c r="B119" s="83" t="s">
        <v>102</v>
      </c>
      <c r="C119" s="252">
        <v>70</v>
      </c>
      <c r="D119" s="172">
        <v>165</v>
      </c>
      <c r="E119" s="232">
        <v>105</v>
      </c>
      <c r="F119" s="172"/>
      <c r="G119" s="172"/>
      <c r="H119" s="172"/>
    </row>
    <row r="120" spans="1:10" hidden="1" x14ac:dyDescent="0.25">
      <c r="A120" s="65"/>
      <c r="B120" s="83" t="s">
        <v>68</v>
      </c>
      <c r="C120" s="252">
        <v>6974</v>
      </c>
      <c r="D120" s="249">
        <v>9077</v>
      </c>
      <c r="E120" s="250">
        <v>8998</v>
      </c>
      <c r="F120" s="249"/>
      <c r="G120" s="249"/>
      <c r="H120" s="172"/>
    </row>
    <row r="121" spans="1:10" hidden="1" x14ac:dyDescent="0.25">
      <c r="A121" s="62"/>
      <c r="B121" s="81"/>
      <c r="C121" s="253"/>
      <c r="D121" s="249"/>
      <c r="E121" s="250"/>
      <c r="F121" s="249"/>
      <c r="G121" s="249"/>
      <c r="H121" s="172"/>
    </row>
    <row r="122" spans="1:10" hidden="1" x14ac:dyDescent="0.25">
      <c r="A122" s="62" t="s">
        <v>103</v>
      </c>
      <c r="B122" s="81" t="s">
        <v>104</v>
      </c>
      <c r="C122" s="253">
        <f>C123+C124+C125+C126+C127+C128</f>
        <v>104073</v>
      </c>
      <c r="D122" s="231">
        <f t="shared" ref="D122:H122" si="15">D123+D124+D125+D126+D127+D128</f>
        <v>113979</v>
      </c>
      <c r="E122" s="231">
        <f>E123+E124+E125+E126+E127+E128</f>
        <v>88144</v>
      </c>
      <c r="F122" s="231">
        <f>F123+F124+F125+F126+F127+F128</f>
        <v>-5320</v>
      </c>
      <c r="G122" s="230">
        <f t="shared" si="15"/>
        <v>0</v>
      </c>
      <c r="H122" s="230">
        <f t="shared" si="15"/>
        <v>0</v>
      </c>
      <c r="J122" s="265"/>
    </row>
    <row r="123" spans="1:10" hidden="1" x14ac:dyDescent="0.25">
      <c r="A123" s="65"/>
      <c r="B123" s="83" t="s">
        <v>105</v>
      </c>
      <c r="C123" s="252">
        <v>11518</v>
      </c>
      <c r="D123" s="172">
        <v>11523</v>
      </c>
      <c r="E123" s="232">
        <v>12600</v>
      </c>
      <c r="F123" s="172"/>
      <c r="G123" s="172"/>
      <c r="H123" s="172"/>
      <c r="J123" s="265"/>
    </row>
    <row r="124" spans="1:10" hidden="1" x14ac:dyDescent="0.25">
      <c r="A124" s="65"/>
      <c r="B124" s="83" t="s">
        <v>83</v>
      </c>
      <c r="C124" s="252">
        <v>52488</v>
      </c>
      <c r="D124" s="172">
        <v>51688</v>
      </c>
      <c r="E124" s="232">
        <v>53964</v>
      </c>
      <c r="F124" s="172"/>
      <c r="G124" s="172"/>
      <c r="H124" s="172"/>
    </row>
    <row r="125" spans="1:10" ht="30" hidden="1" x14ac:dyDescent="0.25">
      <c r="A125" s="65"/>
      <c r="B125" s="155" t="s">
        <v>106</v>
      </c>
      <c r="C125" s="258">
        <v>2300</v>
      </c>
      <c r="D125" s="172">
        <v>2300</v>
      </c>
      <c r="E125" s="232">
        <v>2700</v>
      </c>
      <c r="F125" s="172"/>
      <c r="G125" s="172"/>
      <c r="H125" s="172"/>
    </row>
    <row r="126" spans="1:10" hidden="1" x14ac:dyDescent="0.25">
      <c r="A126" s="65"/>
      <c r="B126" s="83" t="s">
        <v>107</v>
      </c>
      <c r="C126" s="252">
        <v>1081</v>
      </c>
      <c r="D126" s="172">
        <v>1081</v>
      </c>
      <c r="E126" s="232">
        <v>1081</v>
      </c>
      <c r="F126" s="172"/>
      <c r="G126" s="172"/>
      <c r="H126" s="172"/>
    </row>
    <row r="127" spans="1:10" hidden="1" x14ac:dyDescent="0.25">
      <c r="A127" s="65"/>
      <c r="B127" s="83" t="s">
        <v>67</v>
      </c>
      <c r="C127" s="252">
        <v>21</v>
      </c>
      <c r="D127" s="172">
        <v>41</v>
      </c>
      <c r="E127" s="232">
        <v>14</v>
      </c>
      <c r="F127" s="172"/>
      <c r="G127" s="172"/>
      <c r="H127" s="172"/>
    </row>
    <row r="128" spans="1:10" ht="18" hidden="1" customHeight="1" x14ac:dyDescent="0.25">
      <c r="A128" s="65"/>
      <c r="B128" s="83" t="s">
        <v>68</v>
      </c>
      <c r="C128" s="252">
        <v>36665</v>
      </c>
      <c r="D128" s="172">
        <v>47346</v>
      </c>
      <c r="E128" s="232">
        <v>17785</v>
      </c>
      <c r="F128" s="235">
        <f>1680-7000</f>
        <v>-5320</v>
      </c>
      <c r="G128" s="172"/>
      <c r="H128" s="172"/>
      <c r="J128" s="264"/>
    </row>
    <row r="129" spans="1:8" hidden="1" x14ac:dyDescent="0.25">
      <c r="A129" s="62"/>
      <c r="B129" s="81"/>
      <c r="C129" s="253"/>
      <c r="D129" s="249"/>
      <c r="E129" s="250"/>
      <c r="F129" s="249"/>
      <c r="G129" s="249"/>
      <c r="H129" s="249"/>
    </row>
    <row r="130" spans="1:8" hidden="1" x14ac:dyDescent="0.25">
      <c r="A130" s="62" t="s">
        <v>108</v>
      </c>
      <c r="B130" s="81" t="s">
        <v>109</v>
      </c>
      <c r="C130" s="253">
        <f>C131+C132</f>
        <v>46780</v>
      </c>
      <c r="D130" s="231">
        <f t="shared" ref="D130:H130" si="16">D131+D132</f>
        <v>54638</v>
      </c>
      <c r="E130" s="231">
        <f t="shared" si="16"/>
        <v>51882</v>
      </c>
      <c r="F130" s="231">
        <f t="shared" si="16"/>
        <v>0</v>
      </c>
      <c r="G130" s="230">
        <f t="shared" si="16"/>
        <v>0</v>
      </c>
      <c r="H130" s="230">
        <f t="shared" si="16"/>
        <v>0</v>
      </c>
    </row>
    <row r="131" spans="1:8" hidden="1" x14ac:dyDescent="0.25">
      <c r="A131" s="37"/>
      <c r="B131" s="166" t="s">
        <v>67</v>
      </c>
      <c r="C131" s="266">
        <v>4266</v>
      </c>
      <c r="D131" s="172">
        <v>5877</v>
      </c>
      <c r="E131" s="232">
        <v>1260</v>
      </c>
      <c r="F131" s="172"/>
      <c r="G131" s="172"/>
      <c r="H131" s="172"/>
    </row>
    <row r="132" spans="1:8" hidden="1" x14ac:dyDescent="0.25">
      <c r="A132" s="65"/>
      <c r="B132" s="83" t="s">
        <v>68</v>
      </c>
      <c r="C132" s="252">
        <v>42514</v>
      </c>
      <c r="D132" s="237">
        <v>48761</v>
      </c>
      <c r="E132" s="239">
        <v>50622</v>
      </c>
      <c r="F132" s="237"/>
      <c r="G132" s="237"/>
      <c r="H132" s="237"/>
    </row>
    <row r="133" spans="1:8" hidden="1" x14ac:dyDescent="0.25">
      <c r="A133" s="62"/>
      <c r="B133" s="63"/>
      <c r="C133" s="248"/>
      <c r="D133" s="226"/>
      <c r="E133" s="267"/>
      <c r="F133" s="226"/>
      <c r="G133" s="226"/>
      <c r="H133" s="226"/>
    </row>
    <row r="134" spans="1:8" hidden="1" x14ac:dyDescent="0.25">
      <c r="A134" s="62" t="s">
        <v>110</v>
      </c>
      <c r="B134" s="81" t="s">
        <v>111</v>
      </c>
      <c r="C134" s="253">
        <f>C135+C136</f>
        <v>256214</v>
      </c>
      <c r="D134" s="231">
        <f t="shared" ref="D134:H134" si="17">D135+D136</f>
        <v>259386</v>
      </c>
      <c r="E134" s="231">
        <f t="shared" si="17"/>
        <v>273902</v>
      </c>
      <c r="F134" s="240">
        <f t="shared" si="17"/>
        <v>15100</v>
      </c>
      <c r="G134" s="230">
        <f t="shared" si="17"/>
        <v>0</v>
      </c>
      <c r="H134" s="230">
        <f t="shared" si="17"/>
        <v>0</v>
      </c>
    </row>
    <row r="135" spans="1:8" hidden="1" x14ac:dyDescent="0.25">
      <c r="A135" s="65"/>
      <c r="B135" s="83" t="s">
        <v>67</v>
      </c>
      <c r="C135" s="252">
        <v>2331</v>
      </c>
      <c r="D135" s="172">
        <v>3594</v>
      </c>
      <c r="E135" s="232">
        <v>3360</v>
      </c>
      <c r="F135" s="235"/>
      <c r="G135" s="172"/>
      <c r="H135" s="172"/>
    </row>
    <row r="136" spans="1:8" hidden="1" x14ac:dyDescent="0.25">
      <c r="A136" s="65"/>
      <c r="B136" s="83" t="s">
        <v>68</v>
      </c>
      <c r="C136" s="252">
        <v>253883</v>
      </c>
      <c r="D136" s="172">
        <v>255792</v>
      </c>
      <c r="E136" s="232">
        <v>270542</v>
      </c>
      <c r="F136" s="235">
        <f>15100</f>
        <v>15100</v>
      </c>
      <c r="G136" s="172"/>
      <c r="H136" s="172"/>
    </row>
    <row r="137" spans="1:8" hidden="1" x14ac:dyDescent="0.25">
      <c r="A137" s="62"/>
      <c r="B137" s="81"/>
      <c r="C137" s="253"/>
      <c r="D137" s="172"/>
      <c r="E137" s="232"/>
      <c r="F137" s="172"/>
      <c r="G137" s="172"/>
      <c r="H137" s="172"/>
    </row>
    <row r="138" spans="1:8" hidden="1" x14ac:dyDescent="0.25">
      <c r="A138" s="62" t="s">
        <v>112</v>
      </c>
      <c r="B138" s="81" t="s">
        <v>113</v>
      </c>
      <c r="C138" s="253">
        <f>C139+C140</f>
        <v>21283</v>
      </c>
      <c r="D138" s="231">
        <f t="shared" ref="D138:H138" si="18">D139+D140</f>
        <v>26655</v>
      </c>
      <c r="E138" s="231">
        <f t="shared" si="18"/>
        <v>27529</v>
      </c>
      <c r="F138" s="231">
        <f t="shared" si="18"/>
        <v>0</v>
      </c>
      <c r="G138" s="230">
        <f t="shared" si="18"/>
        <v>0</v>
      </c>
      <c r="H138" s="230">
        <f t="shared" si="18"/>
        <v>0</v>
      </c>
    </row>
    <row r="139" spans="1:8" hidden="1" x14ac:dyDescent="0.25">
      <c r="A139" s="62"/>
      <c r="B139" s="83" t="s">
        <v>114</v>
      </c>
      <c r="C139" s="252">
        <v>13848</v>
      </c>
      <c r="D139" s="172">
        <v>13848</v>
      </c>
      <c r="E139" s="232">
        <v>15000</v>
      </c>
      <c r="F139" s="172"/>
      <c r="G139" s="172"/>
      <c r="H139" s="172"/>
    </row>
    <row r="140" spans="1:8" hidden="1" x14ac:dyDescent="0.25">
      <c r="A140" s="65"/>
      <c r="B140" s="83" t="s">
        <v>68</v>
      </c>
      <c r="C140" s="252">
        <v>7435</v>
      </c>
      <c r="D140" s="172">
        <v>12807</v>
      </c>
      <c r="E140" s="232">
        <v>12529</v>
      </c>
      <c r="F140" s="172"/>
      <c r="G140" s="172"/>
      <c r="H140" s="172"/>
    </row>
    <row r="141" spans="1:8" hidden="1" x14ac:dyDescent="0.25">
      <c r="A141" s="62"/>
      <c r="B141" s="81"/>
      <c r="C141" s="253"/>
      <c r="D141" s="249"/>
      <c r="E141" s="250"/>
      <c r="F141" s="249"/>
      <c r="G141" s="249"/>
      <c r="H141" s="249"/>
    </row>
    <row r="142" spans="1:8" ht="30" x14ac:dyDescent="0.25">
      <c r="A142" s="62">
        <v>5331</v>
      </c>
      <c r="B142" s="171" t="s">
        <v>157</v>
      </c>
      <c r="C142" s="268">
        <v>170384</v>
      </c>
      <c r="D142" s="268">
        <v>170643</v>
      </c>
      <c r="E142" s="280">
        <v>170689</v>
      </c>
      <c r="F142" s="209">
        <v>35101</v>
      </c>
      <c r="G142" s="281">
        <v>169089</v>
      </c>
      <c r="H142" s="281">
        <v>169089</v>
      </c>
    </row>
    <row r="143" spans="1:8" ht="30" x14ac:dyDescent="0.25">
      <c r="A143" s="62">
        <v>5336</v>
      </c>
      <c r="B143" s="171" t="s">
        <v>190</v>
      </c>
      <c r="C143" s="268">
        <v>54444</v>
      </c>
      <c r="D143" s="268">
        <v>53217</v>
      </c>
      <c r="E143" s="281">
        <v>0</v>
      </c>
      <c r="F143" s="209"/>
      <c r="G143" s="281">
        <v>0</v>
      </c>
      <c r="H143" s="281">
        <v>0</v>
      </c>
    </row>
    <row r="144" spans="1:8" ht="45" x14ac:dyDescent="0.25">
      <c r="A144" s="62">
        <v>5213</v>
      </c>
      <c r="B144" s="272" t="s">
        <v>158</v>
      </c>
      <c r="C144" s="268">
        <v>10500</v>
      </c>
      <c r="D144" s="268">
        <v>11000</v>
      </c>
      <c r="E144" s="281">
        <v>11000</v>
      </c>
      <c r="F144" s="209"/>
      <c r="G144" s="281">
        <v>11000</v>
      </c>
      <c r="H144" s="281">
        <v>11000</v>
      </c>
    </row>
    <row r="145" spans="1:9" x14ac:dyDescent="0.25">
      <c r="A145" s="62">
        <v>5365</v>
      </c>
      <c r="B145" s="90" t="s">
        <v>159</v>
      </c>
      <c r="C145" s="268">
        <v>13848</v>
      </c>
      <c r="D145" s="268">
        <v>14410</v>
      </c>
      <c r="E145" s="281">
        <v>14500</v>
      </c>
      <c r="F145" s="209"/>
      <c r="G145" s="281">
        <v>14500</v>
      </c>
      <c r="H145" s="281">
        <v>14500</v>
      </c>
    </row>
    <row r="146" spans="1:9" ht="30" x14ac:dyDescent="0.25">
      <c r="A146" s="62">
        <v>5193</v>
      </c>
      <c r="B146" s="272" t="s">
        <v>188</v>
      </c>
      <c r="C146" s="268">
        <v>80363</v>
      </c>
      <c r="D146" s="268">
        <v>118046</v>
      </c>
      <c r="E146" s="281">
        <v>130000</v>
      </c>
      <c r="F146" s="209"/>
      <c r="G146" s="281">
        <v>130000</v>
      </c>
      <c r="H146" s="281">
        <v>130000</v>
      </c>
    </row>
    <row r="147" spans="1:9" x14ac:dyDescent="0.25">
      <c r="A147" s="62"/>
      <c r="B147" s="171" t="s">
        <v>163</v>
      </c>
      <c r="C147" s="268"/>
      <c r="D147" s="268">
        <v>6899</v>
      </c>
      <c r="E147" s="268">
        <v>2538</v>
      </c>
      <c r="F147" s="209"/>
      <c r="G147" s="281">
        <v>0</v>
      </c>
      <c r="H147" s="281">
        <v>0</v>
      </c>
    </row>
    <row r="148" spans="1:9" x14ac:dyDescent="0.25">
      <c r="A148" s="62"/>
      <c r="B148" s="171" t="s">
        <v>164</v>
      </c>
      <c r="C148" s="127"/>
      <c r="D148" s="268">
        <v>13000</v>
      </c>
      <c r="E148" s="268">
        <v>13262</v>
      </c>
      <c r="F148" s="209"/>
      <c r="G148" s="281">
        <v>0</v>
      </c>
      <c r="H148" s="281">
        <v>0</v>
      </c>
    </row>
    <row r="149" spans="1:9" x14ac:dyDescent="0.25">
      <c r="A149" s="62"/>
      <c r="B149" s="171" t="s">
        <v>165</v>
      </c>
      <c r="C149" s="268">
        <v>5039</v>
      </c>
      <c r="D149" s="268">
        <v>8353</v>
      </c>
      <c r="E149" s="268">
        <v>9646</v>
      </c>
      <c r="F149" s="209"/>
      <c r="G149" s="281">
        <v>9646</v>
      </c>
      <c r="H149" s="281">
        <v>9646</v>
      </c>
      <c r="I149" s="273"/>
    </row>
    <row r="150" spans="1:9" x14ac:dyDescent="0.25">
      <c r="A150" s="38" t="s">
        <v>115</v>
      </c>
      <c r="B150" s="81" t="s">
        <v>160</v>
      </c>
      <c r="C150" s="116">
        <f>C65-C142-C144-C145-C146-C149-C143</f>
        <v>721391</v>
      </c>
      <c r="D150" s="253">
        <f>D65-D142-D144-D145-D146-D149-D147-D148-D143</f>
        <v>927696</v>
      </c>
      <c r="E150" s="253">
        <f>E65-E142-E144-E145-E146-E147-E149-E148-E143</f>
        <v>867684</v>
      </c>
      <c r="F150" s="231">
        <v>8780</v>
      </c>
      <c r="G150" s="248">
        <f>G151+G152</f>
        <v>828217</v>
      </c>
      <c r="H150" s="248">
        <f>SUM(H151:H152)</f>
        <v>828217</v>
      </c>
    </row>
    <row r="151" spans="1:9" ht="30" x14ac:dyDescent="0.25">
      <c r="A151" s="38"/>
      <c r="B151" s="185" t="s">
        <v>155</v>
      </c>
      <c r="C151" s="274"/>
      <c r="D151" s="251"/>
      <c r="E151" s="249">
        <v>29197</v>
      </c>
      <c r="F151" s="172"/>
      <c r="G151" s="249">
        <v>6500</v>
      </c>
      <c r="H151" s="249">
        <v>6500</v>
      </c>
    </row>
    <row r="152" spans="1:9" ht="45.75" thickBot="1" x14ac:dyDescent="0.3">
      <c r="A152" s="184"/>
      <c r="B152" s="186" t="s">
        <v>156</v>
      </c>
      <c r="C152" s="275"/>
      <c r="D152" s="276"/>
      <c r="E152" s="282">
        <f>E150-E151</f>
        <v>838487</v>
      </c>
      <c r="F152" s="213"/>
      <c r="G152" s="276">
        <v>821717</v>
      </c>
      <c r="H152" s="276">
        <v>821717</v>
      </c>
    </row>
    <row r="153" spans="1:9" ht="18" thickBot="1" x14ac:dyDescent="0.35">
      <c r="A153" s="179"/>
      <c r="B153" s="180" t="s">
        <v>117</v>
      </c>
      <c r="C153" s="181"/>
      <c r="D153" s="182"/>
      <c r="E153" s="183"/>
      <c r="F153" s="182"/>
      <c r="G153" s="182"/>
      <c r="H153" s="182"/>
    </row>
    <row r="154" spans="1:9" x14ac:dyDescent="0.25">
      <c r="A154" s="19"/>
      <c r="B154" s="90" t="s">
        <v>193</v>
      </c>
      <c r="C154" s="268">
        <v>0</v>
      </c>
      <c r="D154" s="217">
        <v>24126</v>
      </c>
      <c r="E154" s="269">
        <v>10000</v>
      </c>
      <c r="F154" s="174"/>
      <c r="G154" s="217">
        <v>10000</v>
      </c>
      <c r="H154" s="217">
        <v>10000</v>
      </c>
    </row>
    <row r="155" spans="1:9" x14ac:dyDescent="0.25">
      <c r="A155" s="19"/>
      <c r="B155" s="90" t="s">
        <v>194</v>
      </c>
      <c r="C155" s="268"/>
      <c r="D155" s="217"/>
      <c r="E155" s="269">
        <v>13858</v>
      </c>
      <c r="F155" s="174"/>
      <c r="G155" s="217"/>
      <c r="H155" s="217"/>
    </row>
    <row r="156" spans="1:9" x14ac:dyDescent="0.25">
      <c r="A156" s="19"/>
      <c r="B156" s="171" t="s">
        <v>195</v>
      </c>
      <c r="C156" s="256"/>
      <c r="D156" s="217"/>
      <c r="E156" s="269">
        <v>10300</v>
      </c>
      <c r="F156" s="215"/>
      <c r="G156" s="217"/>
      <c r="H156" s="217"/>
    </row>
    <row r="157" spans="1:9" ht="30" x14ac:dyDescent="0.25">
      <c r="A157" s="19"/>
      <c r="B157" s="191" t="s">
        <v>120</v>
      </c>
      <c r="C157" s="257">
        <v>1065</v>
      </c>
      <c r="D157" s="285">
        <v>1500</v>
      </c>
      <c r="E157" s="283">
        <v>1000</v>
      </c>
      <c r="F157" s="214">
        <v>1000</v>
      </c>
      <c r="G157" s="285">
        <v>1000</v>
      </c>
      <c r="H157" s="285">
        <v>1000</v>
      </c>
    </row>
    <row r="158" spans="1:9" ht="30" x14ac:dyDescent="0.25">
      <c r="A158" s="19"/>
      <c r="B158" s="171" t="s">
        <v>196</v>
      </c>
      <c r="C158" s="256">
        <v>0</v>
      </c>
      <c r="D158" s="217">
        <v>17000</v>
      </c>
      <c r="E158" s="269">
        <v>17000</v>
      </c>
      <c r="F158" s="174"/>
      <c r="G158" s="217">
        <v>0</v>
      </c>
      <c r="H158" s="217">
        <v>0</v>
      </c>
    </row>
    <row r="159" spans="1:9" ht="18" customHeight="1" x14ac:dyDescent="0.25">
      <c r="A159" s="19" t="s">
        <v>121</v>
      </c>
      <c r="B159" s="171" t="s">
        <v>147</v>
      </c>
      <c r="C159" s="256">
        <v>14723</v>
      </c>
      <c r="D159" s="217">
        <v>2367</v>
      </c>
      <c r="E159" s="269">
        <v>0</v>
      </c>
      <c r="F159" s="174"/>
      <c r="G159" s="217">
        <v>0</v>
      </c>
      <c r="H159" s="217">
        <v>0</v>
      </c>
    </row>
    <row r="160" spans="1:9" ht="18" customHeight="1" x14ac:dyDescent="0.25">
      <c r="A160" s="19"/>
      <c r="B160" s="171" t="s">
        <v>171</v>
      </c>
      <c r="C160" s="256">
        <v>311</v>
      </c>
      <c r="D160" s="217">
        <v>1000</v>
      </c>
      <c r="E160" s="269">
        <v>1120</v>
      </c>
      <c r="F160" s="174"/>
      <c r="G160" s="217">
        <v>1100</v>
      </c>
      <c r="H160" s="217">
        <v>1100</v>
      </c>
    </row>
    <row r="161" spans="1:8" ht="30" x14ac:dyDescent="0.25">
      <c r="A161" s="19"/>
      <c r="B161" s="303" t="s">
        <v>183</v>
      </c>
      <c r="C161" s="256"/>
      <c r="D161" s="217"/>
      <c r="E161" s="304">
        <v>72838</v>
      </c>
      <c r="F161" s="174"/>
      <c r="G161" s="217"/>
      <c r="H161" s="217"/>
    </row>
    <row r="162" spans="1:8" ht="28.5" customHeight="1" x14ac:dyDescent="0.25">
      <c r="A162" s="19"/>
      <c r="B162" s="303" t="s">
        <v>174</v>
      </c>
      <c r="C162" s="256"/>
      <c r="D162" s="305">
        <v>16563</v>
      </c>
      <c r="E162" s="304">
        <v>10150</v>
      </c>
      <c r="F162" s="174"/>
      <c r="G162" s="217"/>
      <c r="H162" s="217"/>
    </row>
    <row r="163" spans="1:8" ht="30" x14ac:dyDescent="0.25">
      <c r="A163" s="19"/>
      <c r="B163" s="299" t="s">
        <v>175</v>
      </c>
      <c r="C163" s="256"/>
      <c r="D163" s="170">
        <v>18520</v>
      </c>
      <c r="E163" s="300">
        <v>41627</v>
      </c>
      <c r="F163" s="174"/>
      <c r="G163" s="217"/>
      <c r="H163" s="217"/>
    </row>
    <row r="164" spans="1:8" ht="30" x14ac:dyDescent="0.25">
      <c r="A164" s="19"/>
      <c r="B164" s="303" t="s">
        <v>185</v>
      </c>
      <c r="C164" s="256"/>
      <c r="D164" s="217"/>
      <c r="E164" s="304">
        <v>15378</v>
      </c>
      <c r="F164" s="215"/>
      <c r="G164" s="217"/>
      <c r="H164" s="217"/>
    </row>
    <row r="165" spans="1:8" ht="30" x14ac:dyDescent="0.25">
      <c r="A165" s="19"/>
      <c r="B165" s="171" t="s">
        <v>167</v>
      </c>
      <c r="C165" s="256"/>
      <c r="D165" s="217">
        <v>6783</v>
      </c>
      <c r="E165" s="269"/>
      <c r="F165" s="174"/>
      <c r="G165" s="217"/>
      <c r="H165" s="217"/>
    </row>
    <row r="166" spans="1:8" ht="16.5" customHeight="1" x14ac:dyDescent="0.25">
      <c r="A166" s="19"/>
      <c r="B166" s="303" t="s">
        <v>168</v>
      </c>
      <c r="C166" s="256"/>
      <c r="D166" s="217"/>
      <c r="E166" s="304">
        <v>57070</v>
      </c>
      <c r="F166" s="174"/>
      <c r="G166" s="217"/>
      <c r="H166" s="217"/>
    </row>
    <row r="167" spans="1:8" x14ac:dyDescent="0.25">
      <c r="A167" s="19"/>
      <c r="B167" s="289" t="s">
        <v>197</v>
      </c>
      <c r="C167" s="256"/>
      <c r="D167" s="217"/>
      <c r="E167" s="269"/>
      <c r="F167" s="174"/>
      <c r="G167" s="217"/>
      <c r="H167" s="217"/>
    </row>
    <row r="168" spans="1:8" x14ac:dyDescent="0.25">
      <c r="A168" s="19"/>
      <c r="B168" s="171" t="s">
        <v>198</v>
      </c>
      <c r="C168" s="256"/>
      <c r="D168" s="217"/>
      <c r="E168" s="269"/>
      <c r="F168" s="174"/>
      <c r="G168" s="217"/>
      <c r="H168" s="217"/>
    </row>
    <row r="169" spans="1:8" x14ac:dyDescent="0.25">
      <c r="A169" s="19"/>
      <c r="B169" s="308" t="s">
        <v>199</v>
      </c>
      <c r="C169" s="256"/>
      <c r="D169" s="217"/>
      <c r="E169" s="269"/>
      <c r="F169" s="174"/>
      <c r="G169" s="309">
        <v>64897</v>
      </c>
      <c r="H169" s="217"/>
    </row>
    <row r="170" spans="1:8" ht="19.5" customHeight="1" x14ac:dyDescent="0.25">
      <c r="A170" s="19"/>
      <c r="B170" s="299" t="s">
        <v>200</v>
      </c>
      <c r="C170" s="256"/>
      <c r="D170" s="217"/>
      <c r="E170" s="300">
        <v>58130</v>
      </c>
      <c r="F170" s="174"/>
      <c r="G170" s="170">
        <v>66103</v>
      </c>
      <c r="H170" s="217"/>
    </row>
    <row r="171" spans="1:8" ht="30" x14ac:dyDescent="0.25">
      <c r="A171" s="19"/>
      <c r="B171" s="308" t="s">
        <v>205</v>
      </c>
      <c r="C171" s="256"/>
      <c r="D171" s="217"/>
      <c r="E171" s="269"/>
      <c r="F171" s="215"/>
      <c r="G171" s="309">
        <v>15000</v>
      </c>
      <c r="H171" s="309">
        <v>15000</v>
      </c>
    </row>
    <row r="172" spans="1:8" ht="28.5" customHeight="1" x14ac:dyDescent="0.25">
      <c r="A172" s="19"/>
      <c r="B172" s="308" t="s">
        <v>201</v>
      </c>
      <c r="C172" s="256"/>
      <c r="D172" s="217"/>
      <c r="E172" s="269">
        <v>5000</v>
      </c>
      <c r="F172" s="290"/>
      <c r="G172" s="309">
        <v>25000</v>
      </c>
      <c r="H172" s="17"/>
    </row>
    <row r="173" spans="1:8" ht="30" x14ac:dyDescent="0.25">
      <c r="A173" s="19"/>
      <c r="B173" s="308" t="s">
        <v>202</v>
      </c>
      <c r="C173" s="256"/>
      <c r="D173" s="217"/>
      <c r="E173" s="269">
        <v>5000</v>
      </c>
      <c r="F173" s="215"/>
      <c r="G173" s="309">
        <v>19600</v>
      </c>
      <c r="H173" s="17"/>
    </row>
    <row r="174" spans="1:8" ht="30.75" customHeight="1" x14ac:dyDescent="0.25">
      <c r="A174" s="19"/>
      <c r="B174" s="308" t="s">
        <v>203</v>
      </c>
      <c r="C174" s="256"/>
      <c r="D174" s="217"/>
      <c r="E174" s="269">
        <v>2000</v>
      </c>
      <c r="F174" s="215"/>
      <c r="G174" s="309">
        <v>4500</v>
      </c>
      <c r="H174" s="17"/>
    </row>
    <row r="175" spans="1:8" ht="35.25" customHeight="1" x14ac:dyDescent="0.25">
      <c r="A175" s="19"/>
      <c r="B175" s="308" t="s">
        <v>206</v>
      </c>
      <c r="C175" s="256"/>
      <c r="D175" s="217"/>
      <c r="E175" s="269"/>
      <c r="F175" s="215"/>
      <c r="G175" s="309">
        <v>13000</v>
      </c>
      <c r="H175" s="217"/>
    </row>
    <row r="176" spans="1:8" ht="30" x14ac:dyDescent="0.25">
      <c r="A176" s="19"/>
      <c r="B176" s="308" t="s">
        <v>204</v>
      </c>
      <c r="C176" s="256"/>
      <c r="D176" s="217"/>
      <c r="E176" s="269">
        <v>14750</v>
      </c>
      <c r="F176" s="215"/>
      <c r="G176" s="309">
        <v>27250</v>
      </c>
      <c r="H176" s="217"/>
    </row>
    <row r="177" spans="1:11" x14ac:dyDescent="0.25">
      <c r="A177" s="19"/>
      <c r="B177" s="308" t="s">
        <v>192</v>
      </c>
      <c r="C177" s="256"/>
      <c r="D177" s="217"/>
      <c r="E177" s="269"/>
      <c r="F177" s="215"/>
      <c r="G177" s="309">
        <v>753</v>
      </c>
      <c r="H177" s="309">
        <v>85000</v>
      </c>
    </row>
    <row r="178" spans="1:11" x14ac:dyDescent="0.25">
      <c r="A178" s="19"/>
      <c r="B178" s="135" t="s">
        <v>122</v>
      </c>
      <c r="C178" s="259">
        <v>117343</v>
      </c>
      <c r="D178" s="217">
        <v>306559</v>
      </c>
      <c r="E178" s="269">
        <f>E180-E154-E156-E157-E158-E159-E160-E161-E162-E163-E164-E165-E166-E170-E169-E172-E171-E173-E174-E175-E176-E179-E155</f>
        <v>6580</v>
      </c>
      <c r="F178" s="174"/>
      <c r="G178" s="215">
        <v>8222</v>
      </c>
      <c r="H178" s="215">
        <v>17767</v>
      </c>
      <c r="K178" s="132"/>
    </row>
    <row r="179" spans="1:11" ht="30" x14ac:dyDescent="0.25">
      <c r="A179" s="19"/>
      <c r="B179" s="171" t="s">
        <v>162</v>
      </c>
      <c r="C179" s="268"/>
      <c r="D179" s="256"/>
      <c r="E179" s="217">
        <v>64601</v>
      </c>
      <c r="F179" s="284"/>
      <c r="G179" s="270"/>
      <c r="H179" s="270"/>
    </row>
    <row r="180" spans="1:11" x14ac:dyDescent="0.25">
      <c r="A180" s="42" t="s">
        <v>121</v>
      </c>
      <c r="B180" s="88" t="s">
        <v>123</v>
      </c>
      <c r="C180" s="122">
        <f>SUM(C154:C178)</f>
        <v>133442</v>
      </c>
      <c r="D180" s="122">
        <f>SUM(D154:D178)</f>
        <v>394418</v>
      </c>
      <c r="E180" s="122">
        <v>406402</v>
      </c>
      <c r="F180" s="231">
        <f>SUM(F154:F178)</f>
        <v>1000</v>
      </c>
      <c r="G180" s="142">
        <f>SUM(G154:G179)</f>
        <v>256425</v>
      </c>
      <c r="H180" s="142">
        <f>SUM(H154:H179)</f>
        <v>129867</v>
      </c>
    </row>
    <row r="181" spans="1:11" ht="15.75" thickBot="1" x14ac:dyDescent="0.3">
      <c r="A181" s="74" t="s">
        <v>124</v>
      </c>
      <c r="B181" s="89" t="s">
        <v>125</v>
      </c>
      <c r="C181" s="123">
        <f t="shared" ref="C181:H181" si="19">C180+C65</f>
        <v>1189411</v>
      </c>
      <c r="D181" s="123">
        <f t="shared" si="19"/>
        <v>1717682</v>
      </c>
      <c r="E181" s="123">
        <f t="shared" si="19"/>
        <v>1625721</v>
      </c>
      <c r="F181" s="212">
        <f t="shared" si="19"/>
        <v>44881</v>
      </c>
      <c r="G181" s="123">
        <f t="shared" si="19"/>
        <v>1418877</v>
      </c>
      <c r="H181" s="190">
        <f t="shared" si="19"/>
        <v>1292319</v>
      </c>
    </row>
    <row r="182" spans="1:11" ht="15.75" thickBot="1" x14ac:dyDescent="0.3">
      <c r="A182" s="93"/>
      <c r="B182" s="75"/>
      <c r="C182" s="124"/>
      <c r="D182" s="286"/>
      <c r="E182" s="287"/>
      <c r="F182" s="286"/>
      <c r="G182" s="286"/>
      <c r="H182" s="286"/>
    </row>
    <row r="183" spans="1:11" x14ac:dyDescent="0.25">
      <c r="A183" s="70"/>
      <c r="B183" s="84" t="s">
        <v>126</v>
      </c>
      <c r="C183" s="116"/>
      <c r="D183" s="226"/>
      <c r="E183" s="267"/>
      <c r="F183" s="226"/>
      <c r="G183" s="226"/>
      <c r="H183" s="226"/>
    </row>
    <row r="184" spans="1:11" x14ac:dyDescent="0.25">
      <c r="A184" s="38">
        <v>8124</v>
      </c>
      <c r="B184" s="82" t="s">
        <v>127</v>
      </c>
      <c r="C184" s="126">
        <f>C185+C188+C186</f>
        <v>78963</v>
      </c>
      <c r="D184" s="274">
        <f>D185+D188</f>
        <v>20000</v>
      </c>
      <c r="E184" s="274">
        <f>E185+E188</f>
        <v>20000</v>
      </c>
      <c r="F184" s="210">
        <f t="shared" ref="F184" si="20">F185+F188</f>
        <v>0</v>
      </c>
      <c r="G184" s="274">
        <f>G185+G188+G186+G187</f>
        <v>41667</v>
      </c>
      <c r="H184" s="243">
        <f>H185+H188+H186+H187</f>
        <v>41666.660000000003</v>
      </c>
    </row>
    <row r="185" spans="1:11" x14ac:dyDescent="0.25">
      <c r="A185" s="65"/>
      <c r="B185" s="90" t="s">
        <v>149</v>
      </c>
      <c r="C185" s="268">
        <v>53603</v>
      </c>
      <c r="D185" s="217">
        <v>0</v>
      </c>
      <c r="E185" s="269">
        <v>0</v>
      </c>
      <c r="F185" s="170"/>
      <c r="G185" s="217">
        <v>0</v>
      </c>
      <c r="H185" s="217">
        <v>0</v>
      </c>
    </row>
    <row r="186" spans="1:11" ht="30" x14ac:dyDescent="0.25">
      <c r="A186" s="65"/>
      <c r="B186" s="171" t="s">
        <v>150</v>
      </c>
      <c r="C186" s="268">
        <v>5360</v>
      </c>
      <c r="D186" s="217"/>
      <c r="E186" s="269"/>
      <c r="F186" s="170"/>
      <c r="G186" s="217"/>
      <c r="H186" s="217"/>
    </row>
    <row r="187" spans="1:11" ht="15.75" customHeight="1" x14ac:dyDescent="0.25">
      <c r="A187" s="65"/>
      <c r="B187" s="171" t="s">
        <v>151</v>
      </c>
      <c r="C187" s="268"/>
      <c r="D187" s="217"/>
      <c r="E187" s="269"/>
      <c r="F187" s="170"/>
      <c r="G187" s="217">
        <v>41667</v>
      </c>
      <c r="H187" s="217">
        <v>41666.660000000003</v>
      </c>
    </row>
    <row r="188" spans="1:11" x14ac:dyDescent="0.25">
      <c r="A188" s="37"/>
      <c r="B188" s="87" t="s">
        <v>128</v>
      </c>
      <c r="C188" s="259">
        <v>20000</v>
      </c>
      <c r="D188" s="217">
        <v>20000</v>
      </c>
      <c r="E188" s="269">
        <v>20000</v>
      </c>
      <c r="F188" s="170"/>
      <c r="G188" s="217">
        <v>0</v>
      </c>
      <c r="H188" s="217">
        <v>0</v>
      </c>
    </row>
    <row r="189" spans="1:11" x14ac:dyDescent="0.25">
      <c r="A189" s="38">
        <v>8115</v>
      </c>
      <c r="B189" s="82" t="s">
        <v>129</v>
      </c>
      <c r="C189" s="274">
        <v>7210</v>
      </c>
      <c r="D189" s="223">
        <v>13985</v>
      </c>
      <c r="E189" s="223">
        <v>11450</v>
      </c>
      <c r="F189" s="203"/>
      <c r="G189" s="223">
        <v>11450</v>
      </c>
      <c r="H189" s="223">
        <v>11450</v>
      </c>
    </row>
    <row r="190" spans="1:11" x14ac:dyDescent="0.25">
      <c r="A190" s="38"/>
      <c r="B190" s="135" t="s">
        <v>130</v>
      </c>
      <c r="C190" s="259">
        <v>0</v>
      </c>
      <c r="D190" s="217">
        <v>6400</v>
      </c>
      <c r="E190" s="269">
        <v>3200</v>
      </c>
      <c r="F190" s="217"/>
      <c r="G190" s="217">
        <v>3200</v>
      </c>
      <c r="H190" s="217">
        <v>3200</v>
      </c>
    </row>
    <row r="191" spans="1:11" x14ac:dyDescent="0.25">
      <c r="A191" s="38"/>
      <c r="B191" s="82" t="s">
        <v>131</v>
      </c>
      <c r="C191" s="274">
        <v>211130</v>
      </c>
      <c r="D191" s="223">
        <v>0</v>
      </c>
      <c r="E191" s="288">
        <v>0</v>
      </c>
      <c r="F191" s="241">
        <v>7000</v>
      </c>
      <c r="G191" s="223">
        <v>6500</v>
      </c>
      <c r="H191" s="223">
        <v>6500</v>
      </c>
    </row>
    <row r="192" spans="1:11" x14ac:dyDescent="0.25">
      <c r="A192" s="38"/>
      <c r="B192" s="82" t="s">
        <v>132</v>
      </c>
      <c r="C192" s="274">
        <v>93112</v>
      </c>
      <c r="D192" s="223">
        <v>0</v>
      </c>
      <c r="E192" s="288">
        <v>0</v>
      </c>
      <c r="F192" s="203"/>
      <c r="G192" s="223"/>
      <c r="H192" s="223"/>
    </row>
    <row r="193" spans="1:8" ht="15" customHeight="1" x14ac:dyDescent="0.25">
      <c r="A193" s="76">
        <v>8901</v>
      </c>
      <c r="B193" s="77" t="s">
        <v>133</v>
      </c>
      <c r="C193" s="277">
        <v>0</v>
      </c>
      <c r="D193" s="223">
        <v>0</v>
      </c>
      <c r="E193" s="288">
        <v>0</v>
      </c>
      <c r="F193" s="203"/>
      <c r="G193" s="223"/>
      <c r="H193" s="223"/>
    </row>
    <row r="194" spans="1:8" ht="15.75" thickBot="1" x14ac:dyDescent="0.3">
      <c r="A194" s="78"/>
      <c r="B194" s="79" t="s">
        <v>134</v>
      </c>
      <c r="C194" s="129">
        <f>C184+C189+C191+C192+C193</f>
        <v>390415</v>
      </c>
      <c r="D194" s="129">
        <f>D184+D189+D191+D192+D193</f>
        <v>33985</v>
      </c>
      <c r="E194" s="129">
        <f>E184+E189+E191+E192+E193</f>
        <v>31450</v>
      </c>
      <c r="F194" s="129">
        <f t="shared" ref="F194" si="21">F184+F189+F191+F192+F193</f>
        <v>7000</v>
      </c>
      <c r="G194" s="144">
        <f>G184+G189+G191+G192+G193</f>
        <v>59617</v>
      </c>
      <c r="H194" s="144">
        <f>H184+H189+H191+H192+H193</f>
        <v>59616.66</v>
      </c>
    </row>
    <row r="195" spans="1:8" ht="18.75" thickTop="1" thickBot="1" x14ac:dyDescent="0.35">
      <c r="A195" s="145"/>
      <c r="B195" s="146" t="s">
        <v>135</v>
      </c>
      <c r="C195" s="147">
        <f>C181+C194</f>
        <v>1579826</v>
      </c>
      <c r="D195" s="147">
        <f>D181+D194</f>
        <v>1751667</v>
      </c>
      <c r="E195" s="147">
        <f>E181+E194</f>
        <v>1657171</v>
      </c>
      <c r="F195" s="147">
        <f t="shared" ref="F195" si="22">F181+F194</f>
        <v>51881</v>
      </c>
      <c r="G195" s="148">
        <f>G181+G194</f>
        <v>1478494</v>
      </c>
      <c r="H195" s="148">
        <f>H181+H194</f>
        <v>1351935.66</v>
      </c>
    </row>
    <row r="197" spans="1:8" x14ac:dyDescent="0.25">
      <c r="A197" s="306" t="s">
        <v>207</v>
      </c>
      <c r="B197" s="307"/>
    </row>
    <row r="198" spans="1:8" x14ac:dyDescent="0.25">
      <c r="A198" s="310" t="s">
        <v>208</v>
      </c>
      <c r="B198" s="311"/>
    </row>
    <row r="199" spans="1:8" x14ac:dyDescent="0.25">
      <c r="A199" s="301" t="s">
        <v>209</v>
      </c>
      <c r="B199" s="302"/>
    </row>
  </sheetData>
  <pageMargins left="0.25" right="0.25" top="0.75" bottom="0.75" header="0.3" footer="0.3"/>
  <pageSetup paperSize="9" scale="75" orientation="portrait" r:id="rId1"/>
  <headerFooter>
    <oddHeader>&amp;LMagistrát města
Frýdku-Místku&amp;C&amp;"-,Tučné"Příloha č. 1 k usnesení - Střednědobý výhled rozpočtu SMFM na r. 2021 - 2022&amp;"-,Obyčejné" (v tis. Kč)
ORJ: FO                       Zpracoval: Ing. Pavla Homolková&amp;RDatum: 8.11.2019
Strana č. &amp;P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E8E38-1B33-47BF-BFB4-747069DA4EE2}">
  <dimension ref="A1:AB120"/>
  <sheetViews>
    <sheetView view="pageLayout" topLeftCell="A88" zoomScale="90" zoomScaleNormal="100" zoomScaleSheetLayoutView="100" zoomScalePageLayoutView="90" workbookViewId="0">
      <selection activeCell="B115" sqref="B115"/>
    </sheetView>
  </sheetViews>
  <sheetFormatPr defaultColWidth="9.140625" defaultRowHeight="11.25" x14ac:dyDescent="0.15"/>
  <cols>
    <col min="1" max="1" width="18.85546875" style="322" customWidth="1"/>
    <col min="2" max="2" width="45.28515625" style="322" customWidth="1"/>
    <col min="3" max="3" width="10.42578125" style="322" customWidth="1"/>
    <col min="4" max="4" width="12.28515625" style="322" customWidth="1"/>
    <col min="5" max="5" width="10.7109375" style="322" customWidth="1"/>
    <col min="6" max="6" width="9.85546875" style="322" customWidth="1"/>
    <col min="7" max="8" width="13" style="322" customWidth="1"/>
    <col min="9" max="14" width="9.140625" style="323" hidden="1" customWidth="1"/>
    <col min="15" max="15" width="0.28515625" style="323" customWidth="1"/>
    <col min="16" max="16" width="11.140625" style="323" bestFit="1" customWidth="1"/>
    <col min="17" max="16384" width="9.140625" style="323"/>
  </cols>
  <sheetData>
    <row r="1" spans="1:16" ht="12" thickBot="1" x14ac:dyDescent="0.2"/>
    <row r="2" spans="1:16" ht="76.5" customHeight="1" thickBot="1" x14ac:dyDescent="0.2">
      <c r="A2" s="382" t="s">
        <v>0</v>
      </c>
      <c r="B2" s="383" t="s">
        <v>1</v>
      </c>
      <c r="C2" s="384" t="s">
        <v>252</v>
      </c>
      <c r="D2" s="384" t="s">
        <v>253</v>
      </c>
      <c r="E2" s="382" t="s">
        <v>254</v>
      </c>
      <c r="F2" s="382" t="s">
        <v>255</v>
      </c>
      <c r="G2" s="384" t="s">
        <v>256</v>
      </c>
      <c r="H2" s="384" t="s">
        <v>257</v>
      </c>
    </row>
    <row r="3" spans="1:16" ht="16.5" customHeight="1" thickBot="1" x14ac:dyDescent="0.2">
      <c r="A3" s="325"/>
      <c r="B3" s="326" t="s">
        <v>2</v>
      </c>
      <c r="C3" s="385" t="s">
        <v>3</v>
      </c>
      <c r="D3" s="386" t="s">
        <v>4</v>
      </c>
      <c r="E3" s="387" t="s">
        <v>5</v>
      </c>
      <c r="F3" s="387" t="s">
        <v>137</v>
      </c>
      <c r="G3" s="385" t="s">
        <v>140</v>
      </c>
      <c r="H3" s="385" t="s">
        <v>142</v>
      </c>
      <c r="P3" s="323" t="s">
        <v>272</v>
      </c>
    </row>
    <row r="4" spans="1:16" ht="13.5" customHeight="1" thickBot="1" x14ac:dyDescent="0.2">
      <c r="A4" s="327"/>
      <c r="B4" s="328"/>
      <c r="C4" s="328"/>
      <c r="D4" s="329"/>
      <c r="E4" s="327"/>
      <c r="F4" s="327"/>
      <c r="G4" s="330"/>
      <c r="H4" s="330"/>
    </row>
    <row r="5" spans="1:16" x14ac:dyDescent="0.15">
      <c r="A5" s="477" t="s">
        <v>65</v>
      </c>
      <c r="B5" s="478" t="s">
        <v>7</v>
      </c>
      <c r="C5" s="476">
        <f>C6+C7+C8+C9+C10+C11+C12+C15+C16</f>
        <v>998699</v>
      </c>
      <c r="D5" s="476">
        <f>D6+D7+D8+D9+D10+D11+D12+D15+D16</f>
        <v>927270</v>
      </c>
      <c r="E5" s="476">
        <f>E6+E7+E8+E9+E10+E11+E12+E15+E16</f>
        <v>1124260</v>
      </c>
      <c r="F5" s="410"/>
      <c r="G5" s="410">
        <f>G6+G7+G8+G9+G10+G11+G12+G15+G16</f>
        <v>1290610</v>
      </c>
      <c r="H5" s="410">
        <f>H6+H7+H8+H9+H10+H11+H12+H15+H16</f>
        <v>1348710</v>
      </c>
      <c r="P5" s="409">
        <v>998698489</v>
      </c>
    </row>
    <row r="6" spans="1:16" x14ac:dyDescent="0.15">
      <c r="A6" s="331">
        <v>1111</v>
      </c>
      <c r="B6" s="332" t="s">
        <v>8</v>
      </c>
      <c r="C6" s="406">
        <v>154633</v>
      </c>
      <c r="D6" s="406">
        <v>140000</v>
      </c>
      <c r="E6" s="447">
        <v>160000</v>
      </c>
      <c r="F6" s="447"/>
      <c r="G6" s="462">
        <v>197000</v>
      </c>
      <c r="H6" s="462">
        <v>207000</v>
      </c>
      <c r="P6" s="323" t="s">
        <v>271</v>
      </c>
    </row>
    <row r="7" spans="1:16" x14ac:dyDescent="0.15">
      <c r="A7" s="333">
        <v>1112</v>
      </c>
      <c r="B7" s="332" t="s">
        <v>210</v>
      </c>
      <c r="C7" s="406">
        <v>9600</v>
      </c>
      <c r="D7" s="406">
        <v>4700</v>
      </c>
      <c r="E7" s="447">
        <v>13000</v>
      </c>
      <c r="F7" s="447"/>
      <c r="G7" s="462">
        <v>11000</v>
      </c>
      <c r="H7" s="462">
        <v>12000</v>
      </c>
    </row>
    <row r="8" spans="1:16" x14ac:dyDescent="0.15">
      <c r="A8" s="333">
        <v>1113</v>
      </c>
      <c r="B8" s="332" t="s">
        <v>10</v>
      </c>
      <c r="C8" s="406">
        <v>24899</v>
      </c>
      <c r="D8" s="406">
        <v>23000</v>
      </c>
      <c r="E8" s="447">
        <v>31000</v>
      </c>
      <c r="F8" s="447"/>
      <c r="G8" s="462">
        <v>39000</v>
      </c>
      <c r="H8" s="462">
        <v>41000</v>
      </c>
    </row>
    <row r="9" spans="1:16" x14ac:dyDescent="0.15">
      <c r="A9" s="333">
        <v>1121</v>
      </c>
      <c r="B9" s="332" t="s">
        <v>11</v>
      </c>
      <c r="C9" s="406">
        <v>210062</v>
      </c>
      <c r="D9" s="406">
        <v>166000</v>
      </c>
      <c r="E9" s="447">
        <v>220000</v>
      </c>
      <c r="F9" s="447"/>
      <c r="G9" s="462">
        <v>273000</v>
      </c>
      <c r="H9" s="462">
        <v>286000</v>
      </c>
    </row>
    <row r="10" spans="1:16" x14ac:dyDescent="0.15">
      <c r="A10" s="333">
        <v>1122</v>
      </c>
      <c r="B10" s="332" t="s">
        <v>12</v>
      </c>
      <c r="C10" s="406">
        <v>12580</v>
      </c>
      <c r="D10" s="406">
        <v>15428</v>
      </c>
      <c r="E10" s="447">
        <v>26500</v>
      </c>
      <c r="F10" s="447"/>
      <c r="G10" s="462">
        <v>20000</v>
      </c>
      <c r="H10" s="462">
        <v>20000</v>
      </c>
    </row>
    <row r="11" spans="1:16" x14ac:dyDescent="0.15">
      <c r="A11" s="333">
        <v>1211</v>
      </c>
      <c r="B11" s="332" t="s">
        <v>13</v>
      </c>
      <c r="C11" s="406">
        <v>469930</v>
      </c>
      <c r="D11" s="406">
        <v>467000</v>
      </c>
      <c r="E11" s="447">
        <v>560000</v>
      </c>
      <c r="F11" s="447"/>
      <c r="G11" s="462">
        <v>640000</v>
      </c>
      <c r="H11" s="462">
        <v>673000</v>
      </c>
    </row>
    <row r="12" spans="1:16" x14ac:dyDescent="0.15">
      <c r="A12" s="333" t="s">
        <v>239</v>
      </c>
      <c r="B12" s="332" t="s">
        <v>60</v>
      </c>
      <c r="C12" s="406">
        <v>54069</v>
      </c>
      <c r="D12" s="406">
        <v>51042</v>
      </c>
      <c r="E12" s="447">
        <v>49410</v>
      </c>
      <c r="F12" s="447"/>
      <c r="G12" s="462">
        <v>49160</v>
      </c>
      <c r="H12" s="462">
        <v>48760</v>
      </c>
    </row>
    <row r="13" spans="1:16" ht="15" customHeight="1" x14ac:dyDescent="0.15">
      <c r="A13" s="333">
        <v>1381</v>
      </c>
      <c r="B13" s="332" t="s">
        <v>182</v>
      </c>
      <c r="C13" s="406">
        <v>6920</v>
      </c>
      <c r="D13" s="406">
        <v>5500</v>
      </c>
      <c r="E13" s="447">
        <v>6000</v>
      </c>
      <c r="F13" s="447"/>
      <c r="G13" s="462">
        <v>6000</v>
      </c>
      <c r="H13" s="462">
        <v>6000</v>
      </c>
    </row>
    <row r="14" spans="1:16" ht="13.5" customHeight="1" x14ac:dyDescent="0.15">
      <c r="A14" s="333">
        <v>1333</v>
      </c>
      <c r="B14" s="332" t="s">
        <v>238</v>
      </c>
      <c r="C14" s="406">
        <v>6698</v>
      </c>
      <c r="D14" s="406">
        <v>6570</v>
      </c>
      <c r="E14" s="447">
        <v>5050</v>
      </c>
      <c r="F14" s="447"/>
      <c r="G14" s="462">
        <v>4800</v>
      </c>
      <c r="H14" s="462">
        <v>4400</v>
      </c>
    </row>
    <row r="15" spans="1:16" x14ac:dyDescent="0.15">
      <c r="A15" s="333">
        <v>1361</v>
      </c>
      <c r="B15" s="332" t="s">
        <v>62</v>
      </c>
      <c r="C15" s="406">
        <v>24763</v>
      </c>
      <c r="D15" s="406">
        <v>23100</v>
      </c>
      <c r="E15" s="447">
        <v>26350</v>
      </c>
      <c r="F15" s="447"/>
      <c r="G15" s="462">
        <v>23450</v>
      </c>
      <c r="H15" s="462">
        <v>22950</v>
      </c>
    </row>
    <row r="16" spans="1:16" x14ac:dyDescent="0.15">
      <c r="A16" s="333">
        <v>1511</v>
      </c>
      <c r="B16" s="332" t="s">
        <v>15</v>
      </c>
      <c r="C16" s="406">
        <v>38163</v>
      </c>
      <c r="D16" s="406">
        <v>37000</v>
      </c>
      <c r="E16" s="447">
        <v>38000</v>
      </c>
      <c r="F16" s="447"/>
      <c r="G16" s="462">
        <v>38000</v>
      </c>
      <c r="H16" s="462">
        <v>38000</v>
      </c>
    </row>
    <row r="17" spans="1:28" x14ac:dyDescent="0.15">
      <c r="A17" s="479" t="s">
        <v>16</v>
      </c>
      <c r="B17" s="480" t="s">
        <v>17</v>
      </c>
      <c r="C17" s="455">
        <f>C18+C23+C24+C25</f>
        <v>161020</v>
      </c>
      <c r="D17" s="455">
        <f>D18+D23+D24+D25</f>
        <v>188850</v>
      </c>
      <c r="E17" s="455">
        <f>E18+E23+E24+E25</f>
        <v>192593</v>
      </c>
      <c r="F17" s="412"/>
      <c r="G17" s="412">
        <f>G18+G23+G24+G25</f>
        <v>192749</v>
      </c>
      <c r="H17" s="412">
        <f>H18+H23+H24+H25</f>
        <v>194833</v>
      </c>
      <c r="P17" s="323" t="s">
        <v>282</v>
      </c>
    </row>
    <row r="18" spans="1:28" ht="14.25" customHeight="1" x14ac:dyDescent="0.15">
      <c r="A18" s="333" t="s">
        <v>69</v>
      </c>
      <c r="B18" s="332" t="s">
        <v>214</v>
      </c>
      <c r="C18" s="406">
        <v>134463</v>
      </c>
      <c r="D18" s="406">
        <v>168664</v>
      </c>
      <c r="E18" s="447">
        <v>172492</v>
      </c>
      <c r="F18" s="447"/>
      <c r="G18" s="462">
        <v>174785</v>
      </c>
      <c r="H18" s="462">
        <v>176941</v>
      </c>
      <c r="P18" s="409">
        <v>134463571</v>
      </c>
    </row>
    <row r="19" spans="1:28" x14ac:dyDescent="0.15">
      <c r="A19" s="333">
        <v>2111</v>
      </c>
      <c r="B19" s="332" t="s">
        <v>20</v>
      </c>
      <c r="C19" s="406">
        <v>41127</v>
      </c>
      <c r="D19" s="406">
        <v>37691</v>
      </c>
      <c r="E19" s="447">
        <v>39006</v>
      </c>
      <c r="F19" s="447"/>
      <c r="G19" s="462">
        <v>37940</v>
      </c>
      <c r="H19" s="462">
        <v>38069</v>
      </c>
    </row>
    <row r="20" spans="1:28" x14ac:dyDescent="0.15">
      <c r="A20" s="333">
        <v>2122</v>
      </c>
      <c r="B20" s="332" t="s">
        <v>262</v>
      </c>
      <c r="C20" s="406">
        <v>1160</v>
      </c>
      <c r="D20" s="406">
        <v>36158</v>
      </c>
      <c r="E20" s="447">
        <v>36001</v>
      </c>
      <c r="F20" s="447"/>
      <c r="G20" s="462">
        <v>36433</v>
      </c>
      <c r="H20" s="462">
        <v>36933</v>
      </c>
    </row>
    <row r="21" spans="1:28" x14ac:dyDescent="0.15">
      <c r="A21" s="333" t="s">
        <v>240</v>
      </c>
      <c r="B21" s="332" t="s">
        <v>263</v>
      </c>
      <c r="C21" s="406">
        <v>72933</v>
      </c>
      <c r="D21" s="406">
        <v>72115</v>
      </c>
      <c r="E21" s="447">
        <v>73985</v>
      </c>
      <c r="F21" s="447"/>
      <c r="G21" s="462">
        <v>74912</v>
      </c>
      <c r="H21" s="462">
        <v>76439</v>
      </c>
    </row>
    <row r="22" spans="1:28" x14ac:dyDescent="0.15">
      <c r="A22" s="333">
        <v>2142</v>
      </c>
      <c r="B22" s="332" t="s">
        <v>264</v>
      </c>
      <c r="C22" s="406">
        <v>16500</v>
      </c>
      <c r="D22" s="406">
        <v>17000</v>
      </c>
      <c r="E22" s="447">
        <v>13000</v>
      </c>
      <c r="F22" s="447"/>
      <c r="G22" s="462">
        <v>15000</v>
      </c>
      <c r="H22" s="462">
        <v>15000</v>
      </c>
    </row>
    <row r="23" spans="1:28" x14ac:dyDescent="0.15">
      <c r="A23" s="333" t="s">
        <v>71</v>
      </c>
      <c r="B23" s="332" t="s">
        <v>61</v>
      </c>
      <c r="C23" s="406">
        <v>14145</v>
      </c>
      <c r="D23" s="406">
        <v>11759</v>
      </c>
      <c r="E23" s="447">
        <v>10162</v>
      </c>
      <c r="F23" s="447"/>
      <c r="G23" s="462">
        <v>8352</v>
      </c>
      <c r="H23" s="462">
        <v>8252</v>
      </c>
    </row>
    <row r="24" spans="1:28" ht="27.75" customHeight="1" x14ac:dyDescent="0.15">
      <c r="A24" s="333" t="s">
        <v>77</v>
      </c>
      <c r="B24" s="334" t="s">
        <v>27</v>
      </c>
      <c r="C24" s="411">
        <v>11743</v>
      </c>
      <c r="D24" s="406">
        <v>7877</v>
      </c>
      <c r="E24" s="447">
        <v>9339</v>
      </c>
      <c r="F24" s="447"/>
      <c r="G24" s="462">
        <v>9062</v>
      </c>
      <c r="H24" s="462">
        <v>9090</v>
      </c>
      <c r="P24" s="464" t="s">
        <v>281</v>
      </c>
    </row>
    <row r="25" spans="1:28" ht="12" customHeight="1" x14ac:dyDescent="0.15">
      <c r="A25" s="333" t="s">
        <v>241</v>
      </c>
      <c r="B25" s="335" t="s">
        <v>29</v>
      </c>
      <c r="C25" s="407">
        <v>669</v>
      </c>
      <c r="D25" s="407">
        <v>550</v>
      </c>
      <c r="E25" s="432">
        <v>600</v>
      </c>
      <c r="F25" s="432"/>
      <c r="G25" s="453">
        <v>550</v>
      </c>
      <c r="H25" s="453">
        <v>550</v>
      </c>
    </row>
    <row r="26" spans="1:28" x14ac:dyDescent="0.15">
      <c r="A26" s="479" t="s">
        <v>242</v>
      </c>
      <c r="B26" s="481" t="s">
        <v>211</v>
      </c>
      <c r="C26" s="457">
        <f>C27+C28+C29+C30+C31+C32+C33+C34+C35</f>
        <v>238107</v>
      </c>
      <c r="D26" s="457">
        <f>D27+D28+D29+D30+D31+D32+D33+D34+D35</f>
        <v>198124</v>
      </c>
      <c r="E26" s="457">
        <f>E27+E28+E29+E30+E31+E32+E33+E34+E35</f>
        <v>117527</v>
      </c>
      <c r="F26" s="414"/>
      <c r="G26" s="414">
        <f>G27+G28+G29+G30+G31+G32+G33+G34+G35</f>
        <v>114684</v>
      </c>
      <c r="H26" s="414">
        <f>H27+H28+H29+H30+H31+H32+H33+H34+H35</f>
        <v>120284</v>
      </c>
      <c r="P26" s="408">
        <v>238107431</v>
      </c>
    </row>
    <row r="27" spans="1:28" ht="13.5" customHeight="1" x14ac:dyDescent="0.15">
      <c r="A27" s="333"/>
      <c r="B27" s="335" t="s">
        <v>32</v>
      </c>
      <c r="C27" s="407">
        <v>80565</v>
      </c>
      <c r="D27" s="456">
        <v>80675</v>
      </c>
      <c r="E27" s="443">
        <v>84514</v>
      </c>
      <c r="F27" s="443"/>
      <c r="G27" s="453">
        <v>84514</v>
      </c>
      <c r="H27" s="453">
        <v>84514</v>
      </c>
    </row>
    <row r="28" spans="1:28" x14ac:dyDescent="0.15">
      <c r="A28" s="336"/>
      <c r="B28" s="335" t="s">
        <v>273</v>
      </c>
      <c r="C28" s="407">
        <v>7848</v>
      </c>
      <c r="D28" s="456">
        <v>7945</v>
      </c>
      <c r="E28" s="443">
        <v>9750</v>
      </c>
      <c r="F28" s="443"/>
      <c r="G28" s="453">
        <v>8170</v>
      </c>
      <c r="H28" s="453">
        <v>10370</v>
      </c>
      <c r="P28" s="323" t="s">
        <v>274</v>
      </c>
      <c r="AB28" s="417" t="s">
        <v>275</v>
      </c>
    </row>
    <row r="29" spans="1:28" x14ac:dyDescent="0.15">
      <c r="A29" s="333"/>
      <c r="B29" s="335" t="s">
        <v>258</v>
      </c>
      <c r="C29" s="407">
        <v>1328</v>
      </c>
      <c r="D29" s="456">
        <v>1520</v>
      </c>
      <c r="E29" s="443">
        <v>0</v>
      </c>
      <c r="F29" s="484"/>
      <c r="G29" s="453">
        <v>0</v>
      </c>
      <c r="H29" s="453">
        <v>0</v>
      </c>
    </row>
    <row r="30" spans="1:28" ht="22.5" x14ac:dyDescent="0.15">
      <c r="A30" s="333"/>
      <c r="B30" s="337" t="s">
        <v>265</v>
      </c>
      <c r="C30" s="407">
        <v>19484</v>
      </c>
      <c r="D30" s="456">
        <v>18690</v>
      </c>
      <c r="E30" s="443">
        <v>0</v>
      </c>
      <c r="F30" s="484"/>
      <c r="G30" s="453">
        <v>0</v>
      </c>
      <c r="H30" s="453">
        <v>0</v>
      </c>
    </row>
    <row r="31" spans="1:28" ht="22.5" x14ac:dyDescent="0.15">
      <c r="A31" s="333"/>
      <c r="B31" s="337" t="s">
        <v>259</v>
      </c>
      <c r="C31" s="415">
        <v>54133</v>
      </c>
      <c r="D31" s="456">
        <v>47486</v>
      </c>
      <c r="E31" s="443">
        <v>0</v>
      </c>
      <c r="F31" s="484"/>
      <c r="G31" s="453">
        <v>0</v>
      </c>
      <c r="H31" s="453">
        <v>0</v>
      </c>
    </row>
    <row r="32" spans="1:28" ht="22.5" x14ac:dyDescent="0.15">
      <c r="A32" s="333"/>
      <c r="B32" s="337" t="s">
        <v>260</v>
      </c>
      <c r="C32" s="415">
        <v>6943</v>
      </c>
      <c r="D32" s="456">
        <v>0</v>
      </c>
      <c r="E32" s="443">
        <v>0</v>
      </c>
      <c r="F32" s="484"/>
      <c r="G32" s="453">
        <v>0</v>
      </c>
      <c r="H32" s="453">
        <v>0</v>
      </c>
    </row>
    <row r="33" spans="1:16" ht="47.25" customHeight="1" x14ac:dyDescent="0.15">
      <c r="A33" s="333"/>
      <c r="B33" s="337" t="s">
        <v>269</v>
      </c>
      <c r="C33" s="415">
        <v>12898</v>
      </c>
      <c r="D33" s="456">
        <v>3566</v>
      </c>
      <c r="E33" s="443">
        <v>0</v>
      </c>
      <c r="F33" s="484"/>
      <c r="G33" s="453">
        <v>0</v>
      </c>
      <c r="H33" s="453">
        <v>0</v>
      </c>
    </row>
    <row r="34" spans="1:16" ht="16.5" customHeight="1" x14ac:dyDescent="0.15">
      <c r="A34" s="333"/>
      <c r="B34" s="337" t="s">
        <v>261</v>
      </c>
      <c r="C34" s="415">
        <v>21222</v>
      </c>
      <c r="D34" s="456">
        <v>21901</v>
      </c>
      <c r="E34" s="443">
        <v>22500</v>
      </c>
      <c r="F34" s="443"/>
      <c r="G34" s="453">
        <v>22000</v>
      </c>
      <c r="H34" s="453">
        <v>25400</v>
      </c>
    </row>
    <row r="35" spans="1:16" ht="13.5" customHeight="1" x14ac:dyDescent="0.15">
      <c r="A35" s="333"/>
      <c r="B35" s="335" t="s">
        <v>270</v>
      </c>
      <c r="C35" s="407">
        <f>238107-C27-C28-C29-C30-C31-C32-C33-C34</f>
        <v>33686</v>
      </c>
      <c r="D35" s="407">
        <f>198124-D27-D28-D29-D30-D31-D32-D33-D34</f>
        <v>16341</v>
      </c>
      <c r="E35" s="443">
        <v>763</v>
      </c>
      <c r="F35" s="443"/>
      <c r="G35" s="453">
        <v>0</v>
      </c>
      <c r="H35" s="453">
        <v>0</v>
      </c>
    </row>
    <row r="36" spans="1:16" x14ac:dyDescent="0.15">
      <c r="A36" s="479" t="s">
        <v>243</v>
      </c>
      <c r="B36" s="480" t="s">
        <v>40</v>
      </c>
      <c r="C36" s="455">
        <f>C5+C17+C26</f>
        <v>1397826</v>
      </c>
      <c r="D36" s="455">
        <f>D5+D17+D26</f>
        <v>1314244</v>
      </c>
      <c r="E36" s="455">
        <f>E5+E17+E26</f>
        <v>1434380</v>
      </c>
      <c r="F36" s="412"/>
      <c r="G36" s="412">
        <f>G5+G17+G26</f>
        <v>1598043</v>
      </c>
      <c r="H36" s="412">
        <f>H5+H17+H26</f>
        <v>1663827</v>
      </c>
    </row>
    <row r="37" spans="1:16" ht="18" customHeight="1" x14ac:dyDescent="0.15">
      <c r="A37" s="338"/>
      <c r="B37" s="335" t="s">
        <v>41</v>
      </c>
      <c r="C37" s="407">
        <v>669</v>
      </c>
      <c r="D37" s="407">
        <f>55+1120</f>
        <v>1175</v>
      </c>
      <c r="E37" s="432">
        <f>600+1430</f>
        <v>2030</v>
      </c>
      <c r="F37" s="432"/>
      <c r="G37" s="453">
        <f>550+2010</f>
        <v>2560</v>
      </c>
      <c r="H37" s="453">
        <f>550+2010</f>
        <v>2560</v>
      </c>
    </row>
    <row r="38" spans="1:16" ht="12" customHeight="1" x14ac:dyDescent="0.15">
      <c r="A38" s="339"/>
      <c r="B38" s="340" t="s">
        <v>286</v>
      </c>
      <c r="C38" s="413"/>
      <c r="D38" s="407"/>
      <c r="E38" s="432"/>
      <c r="F38" s="432"/>
      <c r="G38" s="453"/>
      <c r="H38" s="453"/>
    </row>
    <row r="39" spans="1:16" ht="18.75" customHeight="1" x14ac:dyDescent="0.15">
      <c r="A39" s="479" t="s">
        <v>244</v>
      </c>
      <c r="B39" s="481" t="s">
        <v>212</v>
      </c>
      <c r="C39" s="457">
        <v>15134</v>
      </c>
      <c r="D39" s="457">
        <v>50453</v>
      </c>
      <c r="E39" s="482">
        <v>1000</v>
      </c>
      <c r="F39" s="485"/>
      <c r="G39" s="486">
        <v>1000</v>
      </c>
      <c r="H39" s="486">
        <v>1000</v>
      </c>
    </row>
    <row r="40" spans="1:16" x14ac:dyDescent="0.15">
      <c r="A40" s="341"/>
      <c r="B40" s="342"/>
      <c r="C40" s="418"/>
      <c r="D40" s="418"/>
      <c r="E40" s="437"/>
      <c r="F40" s="437"/>
      <c r="G40" s="454"/>
      <c r="H40" s="454"/>
    </row>
    <row r="41" spans="1:16" ht="18" customHeight="1" x14ac:dyDescent="0.15">
      <c r="A41" s="479" t="s">
        <v>245</v>
      </c>
      <c r="B41" s="481" t="s">
        <v>218</v>
      </c>
      <c r="C41" s="457">
        <v>71165</v>
      </c>
      <c r="D41" s="457">
        <v>44932</v>
      </c>
      <c r="E41" s="482">
        <v>73030</v>
      </c>
      <c r="F41" s="485">
        <f>SUM(F42:F48)</f>
        <v>0</v>
      </c>
      <c r="G41" s="486">
        <v>23416</v>
      </c>
      <c r="H41" s="486">
        <v>0</v>
      </c>
    </row>
    <row r="42" spans="1:16" ht="16.5" customHeight="1" x14ac:dyDescent="0.15">
      <c r="A42" s="343"/>
      <c r="B42" s="434" t="s">
        <v>235</v>
      </c>
      <c r="C42" s="407">
        <v>60313</v>
      </c>
      <c r="D42" s="407">
        <v>35818</v>
      </c>
      <c r="E42" s="432">
        <v>19972</v>
      </c>
      <c r="F42" s="432"/>
      <c r="G42" s="453"/>
      <c r="H42" s="463"/>
    </row>
    <row r="43" spans="1:16" ht="23.25" customHeight="1" x14ac:dyDescent="0.15">
      <c r="A43" s="343"/>
      <c r="B43" s="452" t="s">
        <v>222</v>
      </c>
      <c r="C43" s="407"/>
      <c r="D43" s="407">
        <v>0</v>
      </c>
      <c r="E43" s="432">
        <v>29888</v>
      </c>
      <c r="F43" s="432"/>
      <c r="G43" s="453"/>
      <c r="H43" s="463"/>
    </row>
    <row r="44" spans="1:16" ht="18" customHeight="1" x14ac:dyDescent="0.15">
      <c r="A44" s="343"/>
      <c r="B44" s="452" t="s">
        <v>230</v>
      </c>
      <c r="C44" s="407">
        <v>226</v>
      </c>
      <c r="D44" s="407">
        <v>7228</v>
      </c>
      <c r="E44" s="432">
        <v>0</v>
      </c>
      <c r="F44" s="432"/>
      <c r="G44" s="453"/>
      <c r="H44" s="463"/>
    </row>
    <row r="45" spans="1:16" s="356" customFormat="1" ht="23.25" customHeight="1" x14ac:dyDescent="0.15">
      <c r="A45" s="343"/>
      <c r="B45" s="452" t="s">
        <v>278</v>
      </c>
      <c r="C45" s="407">
        <v>0</v>
      </c>
      <c r="D45" s="407">
        <v>0</v>
      </c>
      <c r="E45" s="432">
        <v>0</v>
      </c>
      <c r="F45" s="432"/>
      <c r="G45" s="453">
        <v>23016</v>
      </c>
      <c r="H45" s="463"/>
    </row>
    <row r="46" spans="1:16" ht="18" customHeight="1" x14ac:dyDescent="0.15">
      <c r="A46" s="343"/>
      <c r="B46" s="452" t="s">
        <v>279</v>
      </c>
      <c r="C46" s="407">
        <v>209</v>
      </c>
      <c r="D46" s="407"/>
      <c r="E46" s="432"/>
      <c r="F46" s="432"/>
      <c r="G46" s="453">
        <v>400</v>
      </c>
      <c r="H46" s="453">
        <v>0</v>
      </c>
      <c r="P46" s="323" t="s">
        <v>280</v>
      </c>
    </row>
    <row r="47" spans="1:16" ht="25.5" customHeight="1" x14ac:dyDescent="0.15">
      <c r="A47" s="343"/>
      <c r="B47" s="452" t="s">
        <v>231</v>
      </c>
      <c r="C47" s="407">
        <v>4267</v>
      </c>
      <c r="D47" s="407">
        <v>0</v>
      </c>
      <c r="E47" s="432"/>
      <c r="F47" s="432"/>
      <c r="G47" s="453"/>
      <c r="H47" s="463"/>
    </row>
    <row r="48" spans="1:16" ht="20.25" customHeight="1" x14ac:dyDescent="0.15">
      <c r="A48" s="343"/>
      <c r="B48" s="452" t="s">
        <v>232</v>
      </c>
      <c r="C48" s="407">
        <v>271</v>
      </c>
      <c r="D48" s="407">
        <v>1886</v>
      </c>
      <c r="E48" s="432"/>
      <c r="F48" s="432"/>
      <c r="G48" s="453"/>
      <c r="H48" s="463"/>
    </row>
    <row r="49" spans="1:17" ht="20.25" customHeight="1" x14ac:dyDescent="0.15">
      <c r="A49" s="343"/>
      <c r="B49" s="452" t="s">
        <v>285</v>
      </c>
      <c r="C49" s="407">
        <v>0</v>
      </c>
      <c r="D49" s="407">
        <v>0</v>
      </c>
      <c r="E49" s="432">
        <v>10973</v>
      </c>
      <c r="F49" s="432"/>
      <c r="G49" s="453"/>
      <c r="H49" s="463"/>
    </row>
    <row r="50" spans="1:17" ht="15.75" customHeight="1" x14ac:dyDescent="0.15">
      <c r="A50" s="341"/>
      <c r="B50" s="434" t="s">
        <v>234</v>
      </c>
      <c r="C50" s="407">
        <v>84</v>
      </c>
      <c r="D50" s="407">
        <v>0</v>
      </c>
      <c r="E50" s="432">
        <v>12197</v>
      </c>
      <c r="F50" s="473"/>
      <c r="G50" s="453"/>
      <c r="H50" s="453"/>
    </row>
    <row r="51" spans="1:17" ht="17.25" customHeight="1" x14ac:dyDescent="0.15">
      <c r="A51" s="344" t="s">
        <v>246</v>
      </c>
      <c r="B51" s="345" t="s">
        <v>47</v>
      </c>
      <c r="C51" s="419">
        <f>C5+C17+C26+C39+C41</f>
        <v>1484125</v>
      </c>
      <c r="D51" s="419">
        <f>D5+D17+D26+D39+D41</f>
        <v>1409629</v>
      </c>
      <c r="E51" s="419">
        <f>E5+E17+E26+E39+E41</f>
        <v>1508410</v>
      </c>
      <c r="F51" s="419">
        <f>F36+F39+F41</f>
        <v>0</v>
      </c>
      <c r="G51" s="419">
        <f>G5+G17+G26+G39+G41</f>
        <v>1622459</v>
      </c>
      <c r="H51" s="419">
        <f>H5+H17+H26+H39+H41</f>
        <v>1664827</v>
      </c>
    </row>
    <row r="52" spans="1:17" ht="10.5" customHeight="1" x14ac:dyDescent="0.15">
      <c r="A52" s="341"/>
      <c r="B52" s="346"/>
      <c r="C52" s="418"/>
      <c r="D52" s="418"/>
      <c r="E52" s="437"/>
      <c r="F52" s="437"/>
      <c r="G52" s="454"/>
      <c r="H52" s="454"/>
    </row>
    <row r="53" spans="1:17" x14ac:dyDescent="0.15">
      <c r="A53" s="341"/>
      <c r="B53" s="346" t="s">
        <v>48</v>
      </c>
      <c r="C53" s="418"/>
      <c r="D53" s="418"/>
      <c r="E53" s="437"/>
      <c r="F53" s="437"/>
      <c r="G53" s="454"/>
      <c r="H53" s="454"/>
    </row>
    <row r="54" spans="1:17" x14ac:dyDescent="0.15">
      <c r="A54" s="341">
        <v>8123</v>
      </c>
      <c r="B54" s="346" t="s">
        <v>219</v>
      </c>
      <c r="C54" s="418">
        <f t="shared" ref="C54:G54" si="0">C55+C57</f>
        <v>0</v>
      </c>
      <c r="D54" s="418">
        <f t="shared" si="0"/>
        <v>125259</v>
      </c>
      <c r="E54" s="418">
        <f t="shared" si="0"/>
        <v>15488</v>
      </c>
      <c r="F54" s="418">
        <f t="shared" si="0"/>
        <v>117259</v>
      </c>
      <c r="G54" s="418">
        <f t="shared" si="0"/>
        <v>82741</v>
      </c>
      <c r="H54" s="418">
        <f>H55+H57+H56</f>
        <v>100000</v>
      </c>
    </row>
    <row r="55" spans="1:17" x14ac:dyDescent="0.15">
      <c r="A55" s="341"/>
      <c r="B55" s="335" t="s">
        <v>290</v>
      </c>
      <c r="C55" s="418"/>
      <c r="D55" s="435">
        <v>125259</v>
      </c>
      <c r="E55" s="407">
        <v>0</v>
      </c>
      <c r="F55" s="418">
        <v>117259</v>
      </c>
      <c r="G55" s="407">
        <v>82741</v>
      </c>
      <c r="H55" s="407">
        <v>0</v>
      </c>
    </row>
    <row r="56" spans="1:17" x14ac:dyDescent="0.15">
      <c r="A56" s="341"/>
      <c r="B56" s="335" t="s">
        <v>289</v>
      </c>
      <c r="C56" s="418"/>
      <c r="D56" s="435"/>
      <c r="E56" s="407"/>
      <c r="F56" s="418"/>
      <c r="G56" s="407">
        <v>0</v>
      </c>
      <c r="H56" s="407">
        <v>100000</v>
      </c>
    </row>
    <row r="57" spans="1:17" x14ac:dyDescent="0.15">
      <c r="A57" s="341"/>
      <c r="B57" s="434" t="s">
        <v>224</v>
      </c>
      <c r="C57" s="418"/>
      <c r="D57" s="418"/>
      <c r="E57" s="407">
        <v>15488</v>
      </c>
      <c r="F57" s="407"/>
      <c r="G57" s="407">
        <v>0</v>
      </c>
      <c r="H57" s="407">
        <v>0</v>
      </c>
    </row>
    <row r="58" spans="1:17" x14ac:dyDescent="0.15">
      <c r="A58" s="341">
        <v>8115</v>
      </c>
      <c r="B58" s="347" t="s">
        <v>50</v>
      </c>
      <c r="C58" s="420">
        <f>C59+C60+C61+C62</f>
        <v>9001</v>
      </c>
      <c r="D58" s="420">
        <f>D59+D60+D61+D62</f>
        <v>11066</v>
      </c>
      <c r="E58" s="420">
        <f>E59+E60+E61+E62</f>
        <v>15376</v>
      </c>
      <c r="F58" s="420"/>
      <c r="G58" s="420">
        <f>G59+G60+G61+G62</f>
        <v>13926</v>
      </c>
      <c r="H58" s="420">
        <f>H59+H60+H61+H62</f>
        <v>13926</v>
      </c>
    </row>
    <row r="59" spans="1:17" ht="16.5" customHeight="1" x14ac:dyDescent="0.15">
      <c r="A59" s="341"/>
      <c r="B59" s="334" t="s">
        <v>51</v>
      </c>
      <c r="C59" s="411">
        <v>9000</v>
      </c>
      <c r="D59" s="406">
        <v>11066</v>
      </c>
      <c r="E59" s="474">
        <v>12926</v>
      </c>
      <c r="F59" s="475"/>
      <c r="G59" s="462">
        <v>12926</v>
      </c>
      <c r="H59" s="462">
        <v>12926</v>
      </c>
    </row>
    <row r="60" spans="1:17" ht="15" customHeight="1" x14ac:dyDescent="0.15">
      <c r="A60" s="358"/>
      <c r="B60" s="337" t="s">
        <v>266</v>
      </c>
      <c r="C60" s="415">
        <v>1</v>
      </c>
      <c r="D60" s="407">
        <v>0</v>
      </c>
      <c r="E60" s="432">
        <v>2450</v>
      </c>
      <c r="F60" s="432"/>
      <c r="G60" s="453">
        <v>0</v>
      </c>
      <c r="H60" s="453">
        <v>0</v>
      </c>
    </row>
    <row r="61" spans="1:17" ht="24" customHeight="1" x14ac:dyDescent="0.15">
      <c r="A61" s="341"/>
      <c r="B61" s="337" t="s">
        <v>267</v>
      </c>
      <c r="C61" s="415">
        <v>0</v>
      </c>
      <c r="D61" s="407">
        <v>0</v>
      </c>
      <c r="E61" s="432">
        <v>0</v>
      </c>
      <c r="F61" s="432"/>
      <c r="G61" s="453">
        <v>0</v>
      </c>
      <c r="H61" s="453">
        <v>0</v>
      </c>
    </row>
    <row r="62" spans="1:17" ht="15" customHeight="1" x14ac:dyDescent="0.15">
      <c r="A62" s="341"/>
      <c r="B62" s="337" t="s">
        <v>268</v>
      </c>
      <c r="C62" s="415">
        <v>0</v>
      </c>
      <c r="D62" s="407">
        <v>0</v>
      </c>
      <c r="E62" s="432">
        <v>0</v>
      </c>
      <c r="F62" s="432"/>
      <c r="G62" s="453">
        <v>1000</v>
      </c>
      <c r="H62" s="453">
        <v>1000</v>
      </c>
    </row>
    <row r="63" spans="1:17" ht="16.149999999999999" customHeight="1" x14ac:dyDescent="0.15">
      <c r="A63" s="341"/>
      <c r="B63" s="349" t="s">
        <v>56</v>
      </c>
      <c r="C63" s="421">
        <v>241639</v>
      </c>
      <c r="D63" s="421">
        <v>277742</v>
      </c>
      <c r="E63" s="438">
        <v>161862</v>
      </c>
      <c r="F63" s="438"/>
      <c r="G63" s="465">
        <v>0</v>
      </c>
      <c r="H63" s="465">
        <v>0</v>
      </c>
      <c r="P63" s="487">
        <v>161862.48000000001</v>
      </c>
      <c r="Q63" s="408">
        <f>SUM(E63:E64)</f>
        <v>215414</v>
      </c>
    </row>
    <row r="64" spans="1:17" ht="26.25" customHeight="1" x14ac:dyDescent="0.15">
      <c r="A64" s="341"/>
      <c r="B64" s="347" t="s">
        <v>236</v>
      </c>
      <c r="C64" s="418"/>
      <c r="D64" s="418"/>
      <c r="E64" s="437">
        <v>53552</v>
      </c>
      <c r="F64" s="437"/>
      <c r="G64" s="437">
        <v>53552</v>
      </c>
      <c r="H64" s="418">
        <v>53552</v>
      </c>
    </row>
    <row r="65" spans="1:16" ht="16.5" customHeight="1" x14ac:dyDescent="0.15">
      <c r="A65" s="341"/>
      <c r="B65" s="346" t="s">
        <v>57</v>
      </c>
      <c r="C65" s="418">
        <v>244141</v>
      </c>
      <c r="D65" s="418">
        <v>207644</v>
      </c>
      <c r="E65" s="437">
        <v>172300</v>
      </c>
      <c r="F65" s="437"/>
      <c r="G65" s="454"/>
      <c r="H65" s="454">
        <v>0</v>
      </c>
    </row>
    <row r="66" spans="1:16" ht="24.75" customHeight="1" x14ac:dyDescent="0.15">
      <c r="A66" s="350">
        <v>8901</v>
      </c>
      <c r="B66" s="351" t="s">
        <v>63</v>
      </c>
      <c r="C66" s="422">
        <v>14.8</v>
      </c>
      <c r="D66" s="421">
        <v>0</v>
      </c>
      <c r="E66" s="438">
        <v>0</v>
      </c>
      <c r="F66" s="438"/>
      <c r="G66" s="465">
        <v>0</v>
      </c>
      <c r="H66" s="465">
        <v>0</v>
      </c>
    </row>
    <row r="67" spans="1:16" ht="17.25" customHeight="1" thickBot="1" x14ac:dyDescent="0.2">
      <c r="A67" s="352"/>
      <c r="B67" s="353" t="s">
        <v>58</v>
      </c>
      <c r="C67" s="423">
        <f>C54+C58+C63+C65+C66</f>
        <v>494795.8</v>
      </c>
      <c r="D67" s="423">
        <f>D54+D58+D63+D65</f>
        <v>621711</v>
      </c>
      <c r="E67" s="423">
        <f>E54+E58+E63+E64+E65</f>
        <v>418578</v>
      </c>
      <c r="F67" s="466">
        <f>F54+F58+F63+F65+F64</f>
        <v>117259</v>
      </c>
      <c r="G67" s="466">
        <f>G54+G58+G63+G64+G65</f>
        <v>150219</v>
      </c>
      <c r="H67" s="466">
        <f>H54+H58+H63+H64+H65</f>
        <v>167478</v>
      </c>
    </row>
    <row r="68" spans="1:16" ht="19.5" customHeight="1" thickBot="1" x14ac:dyDescent="0.2">
      <c r="A68" s="354"/>
      <c r="B68" s="355" t="s">
        <v>59</v>
      </c>
      <c r="C68" s="424">
        <f t="shared" ref="C68:H68" si="1">C51+C67</f>
        <v>1978920.8</v>
      </c>
      <c r="D68" s="424">
        <f t="shared" si="1"/>
        <v>2031340</v>
      </c>
      <c r="E68" s="424">
        <f t="shared" si="1"/>
        <v>1926988</v>
      </c>
      <c r="F68" s="467">
        <f t="shared" si="1"/>
        <v>117259</v>
      </c>
      <c r="G68" s="467">
        <f t="shared" si="1"/>
        <v>1772678</v>
      </c>
      <c r="H68" s="424">
        <f t="shared" si="1"/>
        <v>1832305</v>
      </c>
    </row>
    <row r="69" spans="1:16" s="356" customFormat="1" ht="13.5" customHeight="1" thickBot="1" x14ac:dyDescent="0.2">
      <c r="A69" s="425"/>
      <c r="B69" s="426"/>
      <c r="C69" s="427"/>
      <c r="D69" s="428"/>
      <c r="E69" s="429"/>
      <c r="F69" s="428"/>
      <c r="G69" s="430"/>
      <c r="H69" s="430"/>
    </row>
    <row r="70" spans="1:16" ht="21" customHeight="1" thickBot="1" x14ac:dyDescent="0.2">
      <c r="A70" s="357"/>
      <c r="B70" s="403" t="s">
        <v>215</v>
      </c>
      <c r="C70" s="431">
        <v>1149706</v>
      </c>
      <c r="D70" s="458">
        <v>1384865</v>
      </c>
      <c r="E70" s="488">
        <v>1526913</v>
      </c>
      <c r="F70" s="489"/>
      <c r="G70" s="489">
        <f>G71+G73+G74+G75+G76+G78+G79</f>
        <v>1334413</v>
      </c>
      <c r="H70" s="489">
        <f>H71+H73+H74+H75+H76+H78+H79</f>
        <v>1334413</v>
      </c>
    </row>
    <row r="71" spans="1:16" ht="33" customHeight="1" x14ac:dyDescent="0.15">
      <c r="A71" s="358">
        <v>5331</v>
      </c>
      <c r="B71" s="404" t="s">
        <v>157</v>
      </c>
      <c r="C71" s="432">
        <v>166557</v>
      </c>
      <c r="D71" s="459">
        <v>214520</v>
      </c>
      <c r="E71" s="468">
        <v>257646</v>
      </c>
      <c r="F71" s="432"/>
      <c r="G71" s="459">
        <v>231881</v>
      </c>
      <c r="H71" s="459">
        <v>231881</v>
      </c>
      <c r="P71" s="323" t="s">
        <v>292</v>
      </c>
    </row>
    <row r="72" spans="1:16" ht="15" customHeight="1" x14ac:dyDescent="0.15">
      <c r="A72" s="358"/>
      <c r="B72" s="337" t="s">
        <v>250</v>
      </c>
      <c r="C72" s="432"/>
      <c r="D72" s="407">
        <v>36158</v>
      </c>
      <c r="E72" s="469">
        <v>36001</v>
      </c>
      <c r="F72" s="432"/>
      <c r="G72" s="407">
        <v>36001</v>
      </c>
      <c r="H72" s="407">
        <v>36001</v>
      </c>
    </row>
    <row r="73" spans="1:16" ht="25.5" customHeight="1" x14ac:dyDescent="0.15">
      <c r="A73" s="358">
        <v>5336</v>
      </c>
      <c r="B73" s="404" t="s">
        <v>190</v>
      </c>
      <c r="C73" s="432">
        <v>82324</v>
      </c>
      <c r="D73" s="407">
        <v>48112</v>
      </c>
      <c r="E73" s="469">
        <v>0</v>
      </c>
      <c r="F73" s="432"/>
      <c r="G73" s="407">
        <v>0</v>
      </c>
      <c r="H73" s="407">
        <v>0</v>
      </c>
    </row>
    <row r="74" spans="1:16" ht="24.75" customHeight="1" x14ac:dyDescent="0.15">
      <c r="A74" s="358">
        <v>5213</v>
      </c>
      <c r="B74" s="401" t="s">
        <v>158</v>
      </c>
      <c r="C74" s="432">
        <v>12100</v>
      </c>
      <c r="D74" s="407">
        <v>12100</v>
      </c>
      <c r="E74" s="469">
        <v>25000</v>
      </c>
      <c r="F74" s="432"/>
      <c r="G74" s="407">
        <v>20000</v>
      </c>
      <c r="H74" s="407">
        <v>20000</v>
      </c>
    </row>
    <row r="75" spans="1:16" ht="17.25" customHeight="1" x14ac:dyDescent="0.15">
      <c r="A75" s="358">
        <v>5365</v>
      </c>
      <c r="B75" s="402" t="s">
        <v>159</v>
      </c>
      <c r="C75" s="432">
        <v>12580</v>
      </c>
      <c r="D75" s="407">
        <v>15428</v>
      </c>
      <c r="E75" s="469">
        <v>26500</v>
      </c>
      <c r="F75" s="432"/>
      <c r="G75" s="407">
        <v>20000</v>
      </c>
      <c r="H75" s="407">
        <v>20000</v>
      </c>
    </row>
    <row r="76" spans="1:16" ht="24.75" customHeight="1" x14ac:dyDescent="0.15">
      <c r="A76" s="433" t="s">
        <v>276</v>
      </c>
      <c r="B76" s="401" t="s">
        <v>217</v>
      </c>
      <c r="C76" s="432">
        <v>134643</v>
      </c>
      <c r="D76" s="407">
        <v>153367</v>
      </c>
      <c r="E76" s="469">
        <v>165000</v>
      </c>
      <c r="F76" s="432"/>
      <c r="G76" s="407">
        <v>165000</v>
      </c>
      <c r="H76" s="407">
        <v>165000</v>
      </c>
    </row>
    <row r="77" spans="1:16" ht="12.75" customHeight="1" x14ac:dyDescent="0.15">
      <c r="A77" s="433">
        <v>5901</v>
      </c>
      <c r="B77" s="401" t="s">
        <v>291</v>
      </c>
      <c r="C77" s="432"/>
      <c r="D77" s="407"/>
      <c r="E77" s="490">
        <v>39000</v>
      </c>
      <c r="F77" s="432"/>
      <c r="G77" s="407">
        <v>0</v>
      </c>
      <c r="H77" s="407">
        <v>0</v>
      </c>
    </row>
    <row r="78" spans="1:16" ht="14.25" customHeight="1" x14ac:dyDescent="0.15">
      <c r="A78" s="358"/>
      <c r="B78" s="404" t="s">
        <v>165</v>
      </c>
      <c r="C78" s="436">
        <v>8653</v>
      </c>
      <c r="D78" s="407">
        <v>10551</v>
      </c>
      <c r="E78" s="490">
        <v>14976</v>
      </c>
      <c r="F78" s="432"/>
      <c r="G78" s="407">
        <v>14976</v>
      </c>
      <c r="H78" s="407">
        <v>14976</v>
      </c>
    </row>
    <row r="79" spans="1:16" x14ac:dyDescent="0.15">
      <c r="A79" s="341" t="s">
        <v>247</v>
      </c>
      <c r="B79" s="405" t="s">
        <v>160</v>
      </c>
      <c r="C79" s="437">
        <f>C70-C71-C74-C75-C76-C78-C73</f>
        <v>732849</v>
      </c>
      <c r="D79" s="418">
        <f>D70-D71-D73-D74-D75-D76-D78</f>
        <v>930787</v>
      </c>
      <c r="E79" s="492">
        <f>E70-E71-E74-E75-E76-E77-E78-E73</f>
        <v>998791</v>
      </c>
      <c r="F79" s="437"/>
      <c r="G79" s="418">
        <v>882556</v>
      </c>
      <c r="H79" s="418">
        <v>882556</v>
      </c>
      <c r="P79" s="323" t="s">
        <v>293</v>
      </c>
    </row>
    <row r="80" spans="1:16" x14ac:dyDescent="0.15">
      <c r="A80" s="341"/>
      <c r="B80" s="388" t="s">
        <v>251</v>
      </c>
      <c r="C80" s="438"/>
      <c r="D80" s="421"/>
      <c r="E80" s="483">
        <v>18173</v>
      </c>
      <c r="F80" s="438"/>
      <c r="G80" s="421">
        <v>0</v>
      </c>
      <c r="H80" s="421">
        <v>0</v>
      </c>
      <c r="P80" s="323" t="s">
        <v>288</v>
      </c>
    </row>
    <row r="81" spans="1:8" ht="23.25" thickBot="1" x14ac:dyDescent="0.2">
      <c r="A81" s="361"/>
      <c r="B81" s="351" t="s">
        <v>216</v>
      </c>
      <c r="C81" s="422"/>
      <c r="D81" s="460"/>
      <c r="E81" s="491">
        <f>E79-E80</f>
        <v>980618</v>
      </c>
      <c r="F81" s="460"/>
      <c r="G81" s="460">
        <f>G79-G80</f>
        <v>882556</v>
      </c>
      <c r="H81" s="460">
        <f>H79-H80</f>
        <v>882556</v>
      </c>
    </row>
    <row r="82" spans="1:8" ht="16.5" customHeight="1" thickBot="1" x14ac:dyDescent="0.2">
      <c r="A82" s="357"/>
      <c r="B82" s="403" t="s">
        <v>117</v>
      </c>
      <c r="C82" s="439"/>
      <c r="D82" s="440"/>
      <c r="E82" s="441"/>
      <c r="F82" s="442"/>
      <c r="G82" s="440"/>
      <c r="H82" s="440"/>
    </row>
    <row r="83" spans="1:8" ht="17.25" customHeight="1" x14ac:dyDescent="0.15">
      <c r="A83" s="333" t="s">
        <v>248</v>
      </c>
      <c r="B83" s="402" t="s">
        <v>119</v>
      </c>
      <c r="C83" s="432">
        <v>0</v>
      </c>
      <c r="D83" s="406">
        <v>20960</v>
      </c>
      <c r="E83" s="470">
        <v>10000</v>
      </c>
      <c r="F83" s="462"/>
      <c r="G83" s="406">
        <v>10000</v>
      </c>
      <c r="H83" s="406">
        <v>10000</v>
      </c>
    </row>
    <row r="84" spans="1:8" ht="17.25" customHeight="1" x14ac:dyDescent="0.15">
      <c r="A84" s="333"/>
      <c r="B84" s="402" t="s">
        <v>277</v>
      </c>
      <c r="C84" s="432">
        <v>0</v>
      </c>
      <c r="D84" s="406">
        <v>51814</v>
      </c>
      <c r="E84" s="470">
        <v>53552</v>
      </c>
      <c r="F84" s="462">
        <v>-53552</v>
      </c>
      <c r="G84" s="406"/>
      <c r="H84" s="406"/>
    </row>
    <row r="85" spans="1:8" ht="23.25" customHeight="1" x14ac:dyDescent="0.15">
      <c r="A85" s="333"/>
      <c r="B85" s="444" t="s">
        <v>120</v>
      </c>
      <c r="C85" s="443">
        <v>1000</v>
      </c>
      <c r="D85" s="461">
        <v>1000</v>
      </c>
      <c r="E85" s="471">
        <v>1000</v>
      </c>
      <c r="F85" s="472"/>
      <c r="G85" s="461">
        <v>1000</v>
      </c>
      <c r="H85" s="461">
        <v>1000</v>
      </c>
    </row>
    <row r="86" spans="1:8" ht="22.5" x14ac:dyDescent="0.15">
      <c r="A86" s="333"/>
      <c r="B86" s="444" t="s">
        <v>223</v>
      </c>
      <c r="C86" s="443">
        <v>0</v>
      </c>
      <c r="D86" s="461">
        <v>0</v>
      </c>
      <c r="E86" s="471">
        <v>1000</v>
      </c>
      <c r="F86" s="472"/>
      <c r="G86" s="461">
        <v>1000</v>
      </c>
      <c r="H86" s="461">
        <v>1000</v>
      </c>
    </row>
    <row r="87" spans="1:8" ht="14.25" customHeight="1" x14ac:dyDescent="0.15">
      <c r="A87" s="333"/>
      <c r="B87" s="401" t="s">
        <v>171</v>
      </c>
      <c r="C87" s="432">
        <v>288</v>
      </c>
      <c r="D87" s="406">
        <v>515</v>
      </c>
      <c r="E87" s="470">
        <v>400</v>
      </c>
      <c r="F87" s="462"/>
      <c r="G87" s="406">
        <v>1400</v>
      </c>
      <c r="H87" s="406">
        <v>1400</v>
      </c>
    </row>
    <row r="88" spans="1:8" ht="22.5" x14ac:dyDescent="0.15">
      <c r="A88" s="333"/>
      <c r="B88" s="401" t="s">
        <v>220</v>
      </c>
      <c r="C88" s="432">
        <v>91049</v>
      </c>
      <c r="D88" s="406">
        <v>79261</v>
      </c>
      <c r="E88" s="470">
        <v>1060</v>
      </c>
      <c r="F88" s="462"/>
      <c r="G88" s="406">
        <v>0</v>
      </c>
      <c r="H88" s="406">
        <v>0</v>
      </c>
    </row>
    <row r="89" spans="1:8" ht="22.5" x14ac:dyDescent="0.15">
      <c r="A89" s="333"/>
      <c r="B89" s="401" t="s">
        <v>221</v>
      </c>
      <c r="C89" s="432">
        <v>60511</v>
      </c>
      <c r="D89" s="406">
        <v>24781</v>
      </c>
      <c r="E89" s="470">
        <v>0</v>
      </c>
      <c r="F89" s="462"/>
      <c r="G89" s="406">
        <v>0</v>
      </c>
      <c r="H89" s="406">
        <v>0</v>
      </c>
    </row>
    <row r="90" spans="1:8" ht="15.75" customHeight="1" x14ac:dyDescent="0.15">
      <c r="A90" s="333"/>
      <c r="B90" s="401" t="s">
        <v>225</v>
      </c>
      <c r="C90" s="432">
        <v>20768</v>
      </c>
      <c r="D90" s="406">
        <v>45929</v>
      </c>
      <c r="E90" s="470">
        <v>0</v>
      </c>
      <c r="F90" s="462"/>
      <c r="G90" s="406">
        <v>0</v>
      </c>
      <c r="H90" s="406">
        <v>0</v>
      </c>
    </row>
    <row r="91" spans="1:8" ht="27" customHeight="1" x14ac:dyDescent="0.15">
      <c r="A91" s="333"/>
      <c r="B91" s="401" t="s">
        <v>226</v>
      </c>
      <c r="C91" s="432">
        <v>1287</v>
      </c>
      <c r="D91" s="406">
        <v>47483</v>
      </c>
      <c r="E91" s="470">
        <v>31112</v>
      </c>
      <c r="F91" s="462"/>
      <c r="G91" s="406">
        <v>0</v>
      </c>
      <c r="H91" s="406">
        <v>0</v>
      </c>
    </row>
    <row r="92" spans="1:8" ht="27" customHeight="1" x14ac:dyDescent="0.15">
      <c r="A92" s="333"/>
      <c r="B92" s="401" t="s">
        <v>287</v>
      </c>
      <c r="C92" s="432">
        <v>0</v>
      </c>
      <c r="D92" s="406">
        <v>0</v>
      </c>
      <c r="E92" s="470">
        <v>29888</v>
      </c>
      <c r="F92" s="462"/>
      <c r="G92" s="406"/>
      <c r="H92" s="406"/>
    </row>
    <row r="93" spans="1:8" ht="27" customHeight="1" x14ac:dyDescent="0.15">
      <c r="A93" s="333"/>
      <c r="B93" s="452" t="s">
        <v>284</v>
      </c>
      <c r="C93" s="432">
        <v>0</v>
      </c>
      <c r="D93" s="406">
        <v>0</v>
      </c>
      <c r="E93" s="470">
        <v>31265</v>
      </c>
      <c r="F93" s="462"/>
      <c r="G93" s="406">
        <v>13399</v>
      </c>
      <c r="H93" s="406">
        <v>0</v>
      </c>
    </row>
    <row r="94" spans="1:8" x14ac:dyDescent="0.15">
      <c r="A94" s="333"/>
      <c r="B94" s="401" t="s">
        <v>227</v>
      </c>
      <c r="C94" s="432">
        <v>74</v>
      </c>
      <c r="D94" s="406">
        <v>17334</v>
      </c>
      <c r="E94" s="470">
        <v>0</v>
      </c>
      <c r="F94" s="462"/>
      <c r="G94" s="406">
        <v>48600</v>
      </c>
      <c r="H94" s="406">
        <v>25845</v>
      </c>
    </row>
    <row r="95" spans="1:8" ht="13.5" customHeight="1" x14ac:dyDescent="0.15">
      <c r="A95" s="333"/>
      <c r="B95" s="445" t="s">
        <v>228</v>
      </c>
      <c r="C95" s="432">
        <v>34734</v>
      </c>
      <c r="D95" s="406">
        <v>7205</v>
      </c>
      <c r="E95" s="470">
        <v>0</v>
      </c>
      <c r="F95" s="462"/>
      <c r="G95" s="406">
        <v>0</v>
      </c>
      <c r="H95" s="406">
        <v>0</v>
      </c>
    </row>
    <row r="96" spans="1:8" x14ac:dyDescent="0.15">
      <c r="A96" s="333"/>
      <c r="B96" s="401" t="s">
        <v>229</v>
      </c>
      <c r="C96" s="432">
        <v>8544</v>
      </c>
      <c r="D96" s="406">
        <v>66241</v>
      </c>
      <c r="E96" s="470">
        <v>21800</v>
      </c>
      <c r="F96" s="462"/>
      <c r="G96" s="462">
        <v>0</v>
      </c>
      <c r="H96" s="406">
        <v>0</v>
      </c>
    </row>
    <row r="97" spans="1:17" x14ac:dyDescent="0.15">
      <c r="A97" s="333"/>
      <c r="B97" s="446" t="s">
        <v>122</v>
      </c>
      <c r="C97" s="447">
        <f>C98-SUM(C83:C96)</f>
        <v>71734</v>
      </c>
      <c r="D97" s="447">
        <f>D98-SUM(D83:D96)</f>
        <v>232626</v>
      </c>
      <c r="E97" s="447">
        <f>E98-SUM(E83:E96)</f>
        <v>165263</v>
      </c>
      <c r="F97" s="462"/>
      <c r="G97" s="462">
        <v>0</v>
      </c>
      <c r="H97" s="462">
        <v>0</v>
      </c>
      <c r="P97" s="408">
        <f>G113-G68</f>
        <v>-253789</v>
      </c>
      <c r="Q97" s="323" t="s">
        <v>294</v>
      </c>
    </row>
    <row r="98" spans="1:17" ht="18" customHeight="1" thickBot="1" x14ac:dyDescent="0.2">
      <c r="A98" s="364" t="s">
        <v>248</v>
      </c>
      <c r="B98" s="389" t="s">
        <v>213</v>
      </c>
      <c r="C98" s="390">
        <v>289989</v>
      </c>
      <c r="D98" s="390">
        <v>595149</v>
      </c>
      <c r="E98" s="390">
        <v>346340</v>
      </c>
      <c r="F98" s="390"/>
      <c r="G98" s="391">
        <f>SUM(G83:G97)</f>
        <v>75399</v>
      </c>
      <c r="H98" s="392">
        <f>SUM(H83:H97)</f>
        <v>39245</v>
      </c>
    </row>
    <row r="99" spans="1:17" ht="15.75" customHeight="1" thickBot="1" x14ac:dyDescent="0.2">
      <c r="A99" s="324" t="s">
        <v>249</v>
      </c>
      <c r="B99" s="393" t="s">
        <v>125</v>
      </c>
      <c r="C99" s="394">
        <f>C98+C70</f>
        <v>1439695</v>
      </c>
      <c r="D99" s="394">
        <f>D98+D70</f>
        <v>1980014</v>
      </c>
      <c r="E99" s="394">
        <f>E98+E70</f>
        <v>1873253</v>
      </c>
      <c r="F99" s="394"/>
      <c r="G99" s="395">
        <f>G98+G70</f>
        <v>1409812</v>
      </c>
      <c r="H99" s="396">
        <f>H98+H70</f>
        <v>1373658</v>
      </c>
    </row>
    <row r="100" spans="1:17" ht="10.5" customHeight="1" thickBot="1" x14ac:dyDescent="0.2">
      <c r="A100" s="365"/>
      <c r="B100" s="366"/>
      <c r="C100" s="367"/>
      <c r="D100" s="368"/>
      <c r="E100" s="369"/>
      <c r="F100" s="368"/>
      <c r="G100" s="368"/>
      <c r="H100" s="368"/>
    </row>
    <row r="101" spans="1:17" ht="16.5" customHeight="1" x14ac:dyDescent="0.15">
      <c r="A101" s="348"/>
      <c r="B101" s="370" t="s">
        <v>126</v>
      </c>
      <c r="C101" s="371"/>
      <c r="D101" s="372"/>
      <c r="E101" s="373"/>
      <c r="F101" s="372"/>
      <c r="G101" s="372"/>
      <c r="H101" s="372"/>
    </row>
    <row r="102" spans="1:17" ht="20.25" customHeight="1" x14ac:dyDescent="0.15">
      <c r="A102" s="341">
        <v>8124</v>
      </c>
      <c r="B102" s="388" t="s">
        <v>127</v>
      </c>
      <c r="C102" s="438">
        <f>C103+C105+C104</f>
        <v>38776</v>
      </c>
      <c r="D102" s="438">
        <f>D103+D105+D104</f>
        <v>38776</v>
      </c>
      <c r="E102" s="438">
        <f>E103+E105+E104</f>
        <v>38776</v>
      </c>
      <c r="F102" s="438"/>
      <c r="G102" s="438">
        <f>G103+G105+G104</f>
        <v>40616</v>
      </c>
      <c r="H102" s="421">
        <f>H103+H104+H105</f>
        <v>73950</v>
      </c>
    </row>
    <row r="103" spans="1:17" x14ac:dyDescent="0.15">
      <c r="A103" s="374"/>
      <c r="B103" s="359" t="s">
        <v>151</v>
      </c>
      <c r="C103" s="448">
        <v>38776</v>
      </c>
      <c r="D103" s="406">
        <v>38776</v>
      </c>
      <c r="E103" s="470">
        <v>38776</v>
      </c>
      <c r="F103" s="406"/>
      <c r="G103" s="406">
        <v>38776</v>
      </c>
      <c r="H103" s="406">
        <v>38776</v>
      </c>
    </row>
    <row r="104" spans="1:17" x14ac:dyDescent="0.15">
      <c r="A104" s="374"/>
      <c r="B104" s="359" t="s">
        <v>283</v>
      </c>
      <c r="C104" s="448">
        <v>0</v>
      </c>
      <c r="D104" s="406">
        <v>0</v>
      </c>
      <c r="E104" s="470">
        <v>0</v>
      </c>
      <c r="F104" s="406"/>
      <c r="G104" s="406">
        <v>0</v>
      </c>
      <c r="H104" s="406">
        <v>33334</v>
      </c>
    </row>
    <row r="105" spans="1:17" ht="13.5" customHeight="1" x14ac:dyDescent="0.15">
      <c r="A105" s="339"/>
      <c r="B105" s="363" t="s">
        <v>233</v>
      </c>
      <c r="C105" s="449">
        <v>0</v>
      </c>
      <c r="D105" s="406">
        <v>0</v>
      </c>
      <c r="E105" s="470">
        <v>0</v>
      </c>
      <c r="F105" s="406"/>
      <c r="G105" s="406">
        <v>1840</v>
      </c>
      <c r="H105" s="406">
        <v>1840</v>
      </c>
    </row>
    <row r="106" spans="1:17" x14ac:dyDescent="0.15">
      <c r="A106" s="341">
        <v>8115</v>
      </c>
      <c r="B106" s="360" t="s">
        <v>129</v>
      </c>
      <c r="C106" s="450">
        <v>11994</v>
      </c>
      <c r="D106" s="421">
        <v>12550</v>
      </c>
      <c r="E106" s="421">
        <v>14959</v>
      </c>
      <c r="F106" s="421"/>
      <c r="G106" s="421">
        <v>14909</v>
      </c>
      <c r="H106" s="421">
        <v>14909</v>
      </c>
    </row>
    <row r="107" spans="1:17" ht="13.5" customHeight="1" x14ac:dyDescent="0.15">
      <c r="A107" s="341"/>
      <c r="B107" s="363" t="s">
        <v>130</v>
      </c>
      <c r="C107" s="449">
        <v>3200</v>
      </c>
      <c r="D107" s="406">
        <v>3200</v>
      </c>
      <c r="E107" s="470">
        <v>2859</v>
      </c>
      <c r="F107" s="406"/>
      <c r="G107" s="406">
        <v>2859</v>
      </c>
      <c r="H107" s="406">
        <v>2859</v>
      </c>
    </row>
    <row r="108" spans="1:17" x14ac:dyDescent="0.15">
      <c r="A108" s="341"/>
      <c r="B108" s="360" t="s">
        <v>131</v>
      </c>
      <c r="C108" s="450">
        <v>277742</v>
      </c>
      <c r="D108" s="421">
        <v>0</v>
      </c>
      <c r="E108" s="483">
        <v>0</v>
      </c>
      <c r="F108" s="465"/>
      <c r="G108" s="421">
        <v>0</v>
      </c>
      <c r="H108" s="421">
        <v>0</v>
      </c>
    </row>
    <row r="109" spans="1:17" ht="22.5" x14ac:dyDescent="0.15">
      <c r="A109" s="341"/>
      <c r="B109" s="362" t="s">
        <v>237</v>
      </c>
      <c r="C109" s="450"/>
      <c r="D109" s="421"/>
      <c r="E109" s="483"/>
      <c r="F109" s="465">
        <v>53552</v>
      </c>
      <c r="G109" s="465">
        <v>53552</v>
      </c>
      <c r="H109" s="465">
        <v>53552</v>
      </c>
    </row>
    <row r="110" spans="1:17" x14ac:dyDescent="0.15">
      <c r="A110" s="341"/>
      <c r="B110" s="360" t="s">
        <v>132</v>
      </c>
      <c r="C110" s="450">
        <v>207644</v>
      </c>
      <c r="D110" s="421">
        <v>0</v>
      </c>
      <c r="E110" s="483">
        <v>0</v>
      </c>
      <c r="F110" s="421"/>
      <c r="G110" s="421">
        <v>0</v>
      </c>
      <c r="H110" s="421">
        <v>0</v>
      </c>
    </row>
    <row r="111" spans="1:17" x14ac:dyDescent="0.15">
      <c r="A111" s="350">
        <v>8901</v>
      </c>
      <c r="B111" s="360" t="s">
        <v>133</v>
      </c>
      <c r="C111" s="450">
        <v>3070</v>
      </c>
      <c r="D111" s="421">
        <v>0</v>
      </c>
      <c r="E111" s="483">
        <v>0</v>
      </c>
      <c r="F111" s="421"/>
      <c r="G111" s="421">
        <v>0</v>
      </c>
      <c r="H111" s="421">
        <v>0</v>
      </c>
    </row>
    <row r="112" spans="1:17" ht="18" customHeight="1" thickBot="1" x14ac:dyDescent="0.2">
      <c r="A112" s="375"/>
      <c r="B112" s="397" t="s">
        <v>134</v>
      </c>
      <c r="C112" s="398">
        <f>C102+C106+C108+C110+C111</f>
        <v>539226</v>
      </c>
      <c r="D112" s="398">
        <f>D102+D106+D108+D110+D111</f>
        <v>51326</v>
      </c>
      <c r="E112" s="398">
        <f>E102+E106+E108+E110+E111</f>
        <v>53735</v>
      </c>
      <c r="F112" s="398">
        <f>F102+F106+F108+F110+F111+F109</f>
        <v>53552</v>
      </c>
      <c r="G112" s="398">
        <f>G102+G106+G108+G110+G111+G109</f>
        <v>109077</v>
      </c>
      <c r="H112" s="399">
        <f>H102+H106+H108+H110+H111+H109</f>
        <v>142411</v>
      </c>
    </row>
    <row r="113" spans="1:8" ht="21" customHeight="1" thickTop="1" thickBot="1" x14ac:dyDescent="0.2">
      <c r="A113" s="376"/>
      <c r="B113" s="400" t="s">
        <v>135</v>
      </c>
      <c r="C113" s="377">
        <f t="shared" ref="C113:H113" si="2">C99+C112</f>
        <v>1978921</v>
      </c>
      <c r="D113" s="377">
        <f t="shared" si="2"/>
        <v>2031340</v>
      </c>
      <c r="E113" s="377">
        <f t="shared" si="2"/>
        <v>1926988</v>
      </c>
      <c r="F113" s="377">
        <f t="shared" si="2"/>
        <v>53552</v>
      </c>
      <c r="G113" s="378">
        <f t="shared" si="2"/>
        <v>1518889</v>
      </c>
      <c r="H113" s="379">
        <f t="shared" si="2"/>
        <v>1516069</v>
      </c>
    </row>
    <row r="114" spans="1:8" ht="36" customHeight="1" x14ac:dyDescent="0.15">
      <c r="C114" s="451"/>
      <c r="G114" s="493">
        <f>G68-G113</f>
        <v>253789</v>
      </c>
      <c r="H114" s="493">
        <f>H68-H113</f>
        <v>316236</v>
      </c>
    </row>
    <row r="115" spans="1:8" ht="26.25" customHeight="1" x14ac:dyDescent="0.15">
      <c r="A115" s="380"/>
      <c r="B115" s="381"/>
    </row>
    <row r="117" spans="1:8" ht="15" customHeight="1" x14ac:dyDescent="0.15">
      <c r="B117" s="416"/>
    </row>
    <row r="120" spans="1:8" ht="23.25" customHeight="1" x14ac:dyDescent="0.15"/>
  </sheetData>
  <pageMargins left="0.6692913385826772" right="0.23622047244094491" top="0.74803149606299213" bottom="0.74803149606299213" header="0.31496062992125984" footer="0.31496062992125984"/>
  <pageSetup paperSize="9" scale="70" orientation="portrait" r:id="rId1"/>
  <headerFooter>
    <oddHeader>&amp;LMagistrát města
Frýdku-Místku&amp;C&amp;"-,Tučné"Příloha č. 1 k usnesení - Střednědobý výhled rozpočtu SMFM na léta 2024 - 2025&amp;"-,Obyčejné" (v tis. Kč)
ORJ: FO                       Zpracovala: Ing. Pavla Homolková&amp;RDatum: 24.11.2021
Strana č.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3" ma:contentTypeDescription="Create a new document." ma:contentTypeScope="" ma:versionID="2ea24ae7901db19d4a3d46187df55965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03612738d6346e263ad518cb96993af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F4BF18-B161-490E-A91E-687B7B530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9BC850-A8B4-4A41-A692-8F7C45CA1E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7CAAEA-9211-456B-A683-E9940A8F840F}">
  <ds:schemaRefs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042e26ad-0360-476b-a73a-da7bffa726f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vzor</vt:lpstr>
      <vt:lpstr>SVR 2025-2026 - strana 1-2</vt:lpstr>
      <vt:lpstr>SVR 2021-2022 - RM i ZM</vt:lpstr>
      <vt:lpstr>Příl.č.1.k usn.-str.1-3 Kajzar</vt:lpstr>
      <vt:lpstr>'Příl.č.1.k usn.-str.1-3 Kajzar'!Názvy_tisku</vt:lpstr>
      <vt:lpstr>'SVR 2021-2022 - RM i ZM'!Názvy_tisku</vt:lpstr>
      <vt:lpstr>'SVR 2025-2026 - strana 1-2'!Názvy_tisku</vt:lpstr>
      <vt:lpstr>vzor!Názvy_tisku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ohankova</dc:creator>
  <cp:lastModifiedBy>Ing. Radmila KAČMAŘÍKOVÁ</cp:lastModifiedBy>
  <cp:lastPrinted>2023-11-15T15:33:18Z</cp:lastPrinted>
  <dcterms:created xsi:type="dcterms:W3CDTF">2018-08-13T10:12:41Z</dcterms:created>
  <dcterms:modified xsi:type="dcterms:W3CDTF">2023-12-15T06:09:06Z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